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80" i="1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U64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<sst xmlns="http://schemas.openxmlformats.org/spreadsheetml/2006/main" count="1753" uniqueCount="1150">
  <si>
    <t>ИНФРА-М Научно-издательский Центр</t>
  </si>
  <si>
    <t>006. Прайс-лист для организаций. Книги, включенные в ПООП
от 30.10.2024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</si>
  <si>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</si>
  <si>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</si>
  <si>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</si>
  <si>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</si>
  <si>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</si>
  <si>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</si>
  <si>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</si>
  <si>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</si>
  <si>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</si>
  <si>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</si>
  <si>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</si>
  <si>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</si>
  <si>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</si>
  <si>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</si>
  <si>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</si>
  <si>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</si>
  <si>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</si>
  <si>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</si>
  <si>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</si>
  <si>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</si>
  <si>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</si>
  <si>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</si>
  <si>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</si>
  <si>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</si>
  <si>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</si>
  <si>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</si>
  <si>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</si>
  <si>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</si>
  <si>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</si>
  <si>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Планируется к выходу</t>
  </si>
  <si>
    <t>К</t>
  </si>
  <si>
    <t>Ш</t>
  </si>
  <si>
    <t>684160.04.01</t>
  </si>
  <si>
    <t>Автоматизированные системы упр. и связь: основы электросвязи: Уч.пос. / А.И.Братко-М.:НИЦ ИНФРА-М,2024-329 с.(П)</t>
  </si>
  <si>
    <t>АВТОМАТИЗИРОВАННЫЕ СИСТЕМЫ УПРАВЛЕНИЯ И СВЯЗЬ: ОСНОВЫ ЭЛЕКТРОСВЯЗИ</t>
  </si>
  <si>
    <t>Братко А.И.</t>
  </si>
  <si>
    <t>Переплет 7БЦ/Без шитья</t>
  </si>
  <si>
    <t>НИЦ ИНФРА-М</t>
  </si>
  <si>
    <t>Среднее профессиональное образование</t>
  </si>
  <si>
    <t>978-5-16-014957-8</t>
  </si>
  <si>
    <t>ПРИКЛАДНЫЕ НАУКИ. ТЕХНИКА. МЕДИЦИНА</t>
  </si>
  <si>
    <t>Автоматика. Радиоэлектроника. Связь</t>
  </si>
  <si>
    <t>Учебное пособие</t>
  </si>
  <si>
    <t>Профессиональное образование / Среднее профессиональное образование</t>
  </si>
  <si>
    <t>08.02.09, 11.02.06, 11.02.09, 11.02.11, 11.02.15, 11.02.18, 13.02.13, 20.02.02, 20.02.04, 20.02.05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</si>
  <si>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</si>
  <si>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</si>
  <si>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</si>
  <si>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087000.16.01</t>
  </si>
  <si>
    <t>Автомобильные перевозки: Уч.пос. / И.С.Туревский - М.:ИД ФОРУМ, НИЦ ИНФРА-М,2023 - 223 с.(СПО)(П)</t>
  </si>
  <si>
    <t>АВТОМОБИЛЬНЫЕ ПЕРЕВОЗКИ</t>
  </si>
  <si>
    <t>Туревский И.С.</t>
  </si>
  <si>
    <t>ИД Форум</t>
  </si>
  <si>
    <t>СПО</t>
  </si>
  <si>
    <t>978-5-8199-0866-2</t>
  </si>
  <si>
    <t>Транспорт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</si>
  <si>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</si>
  <si>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</si>
  <si>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</si>
  <si>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</si>
  <si>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682791.03.01</t>
  </si>
  <si>
    <t>Агрометеорология: Уч. / Л.Л.Журина - 3 изд. - М.:НИЦ ИНФРА-М,2024 - 350 с.-(СПО)(П)</t>
  </si>
  <si>
    <t>АГРОМЕТЕОРОЛОГИЯ, ИЗД.3</t>
  </si>
  <si>
    <t>Журина Л.Л.</t>
  </si>
  <si>
    <t>978-5-16-013877-0</t>
  </si>
  <si>
    <t>Сельское хозяйство</t>
  </si>
  <si>
    <t>Учебник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</si>
  <si>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</si>
  <si>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</si>
  <si>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</si>
  <si>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32</t>
  </si>
  <si>
    <t>0319</t>
  </si>
  <si>
    <t>820969.01.01</t>
  </si>
  <si>
    <t>Административная юрисдикция: уч. / А.А.Беженцев-М.:НИЦ ИНФРА-М,2025.-179 с..-(ВО)(п)</t>
  </si>
  <si>
    <t>АДМИНИСТРАТИВНАЯ ЮРИСДИКЦИЯ</t>
  </si>
  <si>
    <t>Беженцев А.А.</t>
  </si>
  <si>
    <t>Переплет 7БЦ</t>
  </si>
  <si>
    <t>Высшее образование</t>
  </si>
  <si>
    <t>978-5-16-019724-1</t>
  </si>
  <si>
    <t>ОБЩЕСТВЕННЫЕ НАУКИ.  ЭКОНОМИКА. ПРАВО</t>
  </si>
  <si>
    <t>Право. Юридические науки</t>
  </si>
  <si>
    <t>Профессиональное образование</t>
  </si>
  <si>
    <t>40.03.01, 40.05.02, 40.05.04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</si>
  <si>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</si>
  <si>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Ноябрь, 2024</t>
  </si>
  <si>
    <t>0125</t>
  </si>
  <si>
    <t>682818.05.01</t>
  </si>
  <si>
    <t>Анализ финансово-хозяйственной деят. коммерч. орг.: Уч.пос. / И.В.Кобелева-М.:НИЦ ИНФРА-М,2025-256с(п)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</si>
  <si>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</si>
  <si>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</si>
  <si>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</si>
  <si>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Экономика. Бухгалтерский учет. Финансы</t>
  </si>
  <si>
    <t>38.02.01, 38.02.03, 38.02.06, 38.02.07, 38.02.08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</si>
  <si>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</si>
  <si>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</si>
  <si>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0119</t>
  </si>
  <si>
    <t>066200.26.01</t>
  </si>
  <si>
    <t>Архитектура зданий: Уч. / Н.П.Вильчик - 2 изд. - М.:НИЦ ИНФРА-М,2024 - 319 с.-(СПО)(П)</t>
  </si>
  <si>
    <t>АРХИТЕКТУРА ЗДАНИЙ, ИЗД.2</t>
  </si>
  <si>
    <t>Вильчик Н. П.</t>
  </si>
  <si>
    <t>978-5-16-004279-4</t>
  </si>
  <si>
    <t>ГУМАНИТАРНЫЕ НАУКИ. РЕЛИГИЯ. ИСКУССТВО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</si>
  <si>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</si>
  <si>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</si>
  <si>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</si>
  <si>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-</t>
  </si>
  <si>
    <t>0210</t>
  </si>
  <si>
    <t>640317.11.01</t>
  </si>
  <si>
    <t>Архитектура ЭВМ и вычислительные системы: Уч. / В.В.Степина - М.:КУРС, НИЦ ИНФРА-М,2024 - 384 с.(СПО)(П)</t>
  </si>
  <si>
    <t>АРХИТЕКТУРА ЭВМ И ВЫЧИСЛИТЕЛЬНЫЕ СИСТЕМЫ</t>
  </si>
  <si>
    <t>Степина В.В.</t>
  </si>
  <si>
    <t>КУРС</t>
  </si>
  <si>
    <t>978-5-906923-07-3</t>
  </si>
  <si>
    <t>Информатика. Вычислительная техника</t>
  </si>
  <si>
    <t>09.02.02, 09.02.03, 09.02.04, 09.02.05, 09.02.07</t>
  </si>
  <si>
    <t>Колледж предпринимательства № 11, г. Москва</t>
  </si>
  <si>
    <t>0117</t>
  </si>
  <si>
    <t>100600.18.01</t>
  </si>
  <si>
    <t>Архитектура ЭВМ: Уч.пос. /В.Д.Колдаев - М.:ИД ФОРУМ, НИЦ ИНФРА-М,2024 - 383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</si>
  <si>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</si>
  <si>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</si>
  <si>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</si>
  <si>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</si>
  <si>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</si>
  <si>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Московский институт электронной техники</t>
  </si>
  <si>
    <t>0109</t>
  </si>
  <si>
    <t>724404.05.01</t>
  </si>
  <si>
    <t>Вахтенное обслуж. судовых энергетич. установок: Уч.пос. / С.В.Максимов-М.:НИЦ ИНФРА-М,2023.-157 с.(ВО)(П)</t>
  </si>
  <si>
    <t>ВАХТЕННОЕ ОБСЛУЖИВАНИЕ СУДОВЫХ ЭНЕРГЕТИЧЕСКИХ УСТАНОВОК</t>
  </si>
  <si>
    <t>Максимов С.В., Дайнего Ю.Г.</t>
  </si>
  <si>
    <t>Военное образование (ЧВВМУ им. Нахимова)</t>
  </si>
  <si>
    <t>978-5-16-015838-9</t>
  </si>
  <si>
    <t>26.02.03, 26.02.04, 26.03.01</t>
  </si>
  <si>
    <t>Рекомендовано экспертным советом ЧВВМУ имени П.С. Нахимова в качестве учебного пособия по дисциплине «Вахтенное обслуживание судовой энергетической установки» для студентов специальности 126.05.06 « Эксплуатация судовых энергетических установок»</t>
  </si>
  <si>
    <t>Башкирский государственный педагогический университет им. М. Акмуллы</t>
  </si>
  <si>
    <t>0120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</si>
  <si>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</si>
  <si>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</si>
  <si>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</si>
  <si>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</si>
  <si>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Обложка. КБС</t>
  </si>
  <si>
    <t>Форум</t>
  </si>
  <si>
    <t>978-5-00091-810-4</t>
  </si>
  <si>
    <t>ЕСТЕСТВЕННЫЕ НАУКИ. МАТЕМАТИКА</t>
  </si>
  <si>
    <t>Науки о Земле. Экология</t>
  </si>
  <si>
    <t>21.02.10, 21.02.19, 21.02.20</t>
  </si>
  <si>
    <t>Дальневосточный федеральный университет</t>
  </si>
  <si>
    <t>Октябрь, 2024</t>
  </si>
  <si>
    <t>0225</t>
  </si>
  <si>
    <t>674513.06.01</t>
  </si>
  <si>
    <t>Вентиляция и качество воздуха в зданиях гор. среды: Моногр./ Н.А.Литвинова-М.:НИЦ ИНФРА-М,2023.-175 с.(О)</t>
  </si>
  <si>
    <t>ВЕНТИЛЯЦИЯ И КАЧЕСТВО ВОЗДУХА В ЗДАНИЯХ ГОРОДСКОЙ СРЕДЫ</t>
  </si>
  <si>
    <t>Литвинова Н.А.</t>
  </si>
  <si>
    <t>Научная мысль</t>
  </si>
  <si>
    <t>978-5-16-013768-1</t>
  </si>
  <si>
    <t>Монография</t>
  </si>
  <si>
    <t>Дополнительное образование / Дополнительное профессиональное образование</t>
  </si>
  <si>
    <t>08.02.13, 08.03.01, 08.04.01, 08.05.01</t>
  </si>
  <si>
    <t>Тюменский индустриальный университет</t>
  </si>
  <si>
    <t>0118</t>
  </si>
  <si>
    <t>832222.01.01</t>
  </si>
  <si>
    <t>Внутренние болезни: уч.мет.пос.-М.:НИЦ ИНФРА-М, ГомГМУ,2025.-474 с..-(ВО (ГомГМУ))(п)</t>
  </si>
  <si>
    <t>ВНУТРЕННИЕ БОЛЕЗНИ</t>
  </si>
  <si>
    <t>Платошкин Э.Н., Шут С.А., Николаева Н.В. и др.</t>
  </si>
  <si>
    <t>Высшее образование (ГомГМУ)</t>
  </si>
  <si>
    <t>978-5-16-019983-2</t>
  </si>
  <si>
    <t>Медицина. Фармакология</t>
  </si>
  <si>
    <t>Учебно-методическое пособие</t>
  </si>
  <si>
    <t>Профессиональное образование / ВО - Специалитет</t>
  </si>
  <si>
    <t>30.05.01, 30.05.02, 30.05.03, 31.05.01, 31.05.02, 31.05.03, 32.05.01, 36.03.01</t>
  </si>
  <si>
    <t>Рекомендовано Учебно-методическим объединением по высшему медицинскому, фармацевтическому образованию в качестве учебно-методического пособия для студентов учреждений высшего образования, обучающихся по специальностям «Лечебное дело», «Медико-диагностическое дело»</t>
  </si>
  <si>
    <t>682848.04.01</t>
  </si>
  <si>
    <t>Возрастная психология: Уч.пос. / Б.Р.Мандель - М.:Вуз. уч., НИЦ ИНФРА-М,2025. - 338 с.(СПО)(П)</t>
  </si>
  <si>
    <t>ВОЗРАСТНАЯ ПСИХОЛОГИЯ</t>
  </si>
  <si>
    <t>Мандель Б.Р.</t>
  </si>
  <si>
    <t>978-5-16-018895-9</t>
  </si>
  <si>
    <t>Психология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</si>
  <si>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</si>
  <si>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</si>
  <si>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Сибирский университет потребительской кооперации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</si>
  <si>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</si>
  <si>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</si>
  <si>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</si>
  <si>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</si>
  <si>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</si>
  <si>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Физико-математические науки</t>
  </si>
  <si>
    <t>00.02.06, 08.02.14, 26.02.04, 26.02.05</t>
  </si>
  <si>
    <t>Допущено Мин. обр. и науки РФ в качестве учебного пособия для студентов учреждений среднего профессионального образования</t>
  </si>
  <si>
    <t>Белорусский государственный университет</t>
  </si>
  <si>
    <t>0214</t>
  </si>
  <si>
    <t>437600.07.01</t>
  </si>
  <si>
    <t>Геометрическое моделирование: Уч.пос. / Н.Н.Голованов - М.:КУРС,НИЦ ИНФРА-М,2024-400с.(п)</t>
  </si>
  <si>
    <t>ГЕОМЕТРИЧЕСКОЕ МОДЕЛИРОВАНИЕ</t>
  </si>
  <si>
    <t>Голованов Н.Н.</t>
  </si>
  <si>
    <t>978-5-905554-76-6</t>
  </si>
  <si>
    <t>09.03.01, 09.04.01, 21.02.10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</si>
  <si>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высших учебных заведений, обучающихся по направлениям 09.03.01 "Информатика и вычислительная техника" (уровень бакалавриата), 09.04.01 "Информатика и вычислительная техника" (уровень магистратуры)</t>
  </si>
  <si>
    <t>C3D Лабс</t>
  </si>
  <si>
    <t>0116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</si>
  <si>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</si>
  <si>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</si>
  <si>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</si>
  <si>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</si>
  <si>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</si>
  <si>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</si>
  <si>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</si>
  <si>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ДА</t>
  </si>
  <si>
    <t>Астраханский государственный университет</t>
  </si>
  <si>
    <t>645589.09.01</t>
  </si>
  <si>
    <t>Деревообработка: технологии и оборуд.: Уч.пос. / С.В.Фокин - 2 изд. - М:НИЦ ИНФРА-М,2024 - 203 с.(СПО)</t>
  </si>
  <si>
    <t>ДЕРЕВООБРАБОТКА: ТЕХНОЛОГИИ И ОБОРУДОВАНИЕ, ИЗД.2</t>
  </si>
  <si>
    <t>Фокин С.В., Шпортько О.Н.</t>
  </si>
  <si>
    <t>978-5-16-012433-9</t>
  </si>
  <si>
    <t>Энергетика. Промышленность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</si>
  <si>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</si>
  <si>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</si>
  <si>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Саратовский государственный технический университет им. Гагарина Ю.А.</t>
  </si>
  <si>
    <t>0217</t>
  </si>
  <si>
    <t>481750.01.01</t>
  </si>
  <si>
    <t>Документационное обеспечение управления персоналом: Уч. пос./Р.Е.Булат-М.:НИЦ ИНФРА-М,2015.-234 с..-(ВО: Бакалавриат)(п)</t>
  </si>
  <si>
    <t>ДОКУМЕНТАЦИОННОЕ ОБЕСПЕЧЕНИЕ УПРАВЛЕНИЯ ПЕРСОНАЛОМ</t>
  </si>
  <si>
    <t>Булат Р. Е.</t>
  </si>
  <si>
    <t>Высшее образование: Бакалавриат</t>
  </si>
  <si>
    <t>978-5-16-010318-1</t>
  </si>
  <si>
    <t>Управление (менеджмент)</t>
  </si>
  <si>
    <t>Профессиональное образование / ВО - Бакалавриат</t>
  </si>
  <si>
    <t>38.03.02, 38.03.03, 38.04.02, 38.04.03, 46.02.01, 46.03.02, 46.04.02</t>
  </si>
  <si>
    <t>Рекомендовано Учебно-методическим объединением вузов России по образованию в области менеджмента для студентов высших учебных заведений, обучающихся по направлению подготовки «Управление персоналом»</t>
  </si>
  <si>
    <t>Санкт-Петербургский университет Государственной противопожарной службы МЧС России</t>
  </si>
  <si>
    <t>0115</t>
  </si>
  <si>
    <t>654524.05.01</t>
  </si>
  <si>
    <t>Замкнутые сис.охлаж.судовых энергетич.уст.: Моногр./ К.Ю.Федоровский-М.:Вуз.уч., НИЦ ИНФРА-М,2022-160с.(о)</t>
  </si>
  <si>
    <t>ЗАМКНУТЫЕ СИСТЕМЫ ОХЛАЖДЕНИЯ СУДОВЫХ ЭНЕРГЕТИЧЕСКИХ УСТАНОВОК</t>
  </si>
  <si>
    <t>Федоровский К.Ю., Федоровская Н.К.</t>
  </si>
  <si>
    <t>Вузовский учебник</t>
  </si>
  <si>
    <t>Научная книга</t>
  </si>
  <si>
    <t>978-5-9558-0558-0</t>
  </si>
  <si>
    <t>17.03.01, 26.02.04, 26.03.02</t>
  </si>
  <si>
    <t>Севастопольский государственный университет</t>
  </si>
  <si>
    <t>344300.09.01</t>
  </si>
  <si>
    <t>Инженерная графика: Проецирование геометр. тел / Г.В.Буланже - 3изд -М.:КУРС, НИЦ ИНФРА-М,2024-184с(j)</t>
  </si>
  <si>
    <t>ИНЖЕНЕРНАЯ ГРАФИКА: ПРОЕЦИРОВАНИЕ ГЕОМЕТРИЧЕСКИХ ТЕЛ, ИЗД.3</t>
  </si>
  <si>
    <t>Г.В.Буланже, И.А.Гущин, В.А.Гончарова</t>
  </si>
  <si>
    <t>978-5-905554-86-5</t>
  </si>
  <si>
    <t>Технические науки в целом</t>
  </si>
  <si>
    <t>15.03.02, 15.03.04, 15.03.05, 26.02.04</t>
  </si>
  <si>
    <t>Рекомендовано Учебно-методическим объединением вузов по образованию в области автоматизированного машиностроения (УМО AM) в качестве учебного пособия для студентов высших учебных заведений, обучающихся по направлениям подготовки 15.03.02 (151000) «Технологические машины и оборудование",  15.03.05 (151900) "Конструкторско-технологическое обеспечение машиностроительных производств", 15.03.04 (220700) "Автоматизация технологических процессов и производств"</t>
  </si>
  <si>
    <t>Московский государственный технологический университет "Станкин"</t>
  </si>
  <si>
    <t>0315</t>
  </si>
  <si>
    <t>170300.10.01</t>
  </si>
  <si>
    <t>Источники электропитания: Уч.пос. / А.В.Васильков-М.:Форум,2024.-400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</si>
  <si>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</si>
  <si>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</si>
  <si>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</si>
  <si>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</si>
  <si>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</si>
  <si>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</si>
  <si>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0112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</si>
  <si>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</si>
  <si>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</si>
  <si>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</si>
  <si>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</si>
  <si>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</si>
  <si>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</si>
  <si>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</si>
  <si>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Государственный университет по землеустройству</t>
  </si>
  <si>
    <t>0219</t>
  </si>
  <si>
    <t>742831.05.01</t>
  </si>
  <si>
    <t>Картография и ГИС: Уч.пос. / В.П.Раклов - 3 изд. - М.:НИЦ ИНФРА-М,2024 - 215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</si>
  <si>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</si>
  <si>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</si>
  <si>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</si>
  <si>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</si>
  <si>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</si>
  <si>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0321</t>
  </si>
  <si>
    <t>729261.05.01</t>
  </si>
  <si>
    <t>Классификация, состав и общая характер.судовых...: Уч.пос. / С.И.Толстой - М.:НИЦ ИНФРА-М,2024-108с(П)</t>
  </si>
  <si>
    <t>КЛАССИФИКАЦИЯ, СОСТАВ И ОБЩАЯ ХАРАКТЕРИСТИКА СУДОВЫХ ДИЗЕЛЬНЫХ ЭНЕРГЕТИЧЕСКИХ УСТАНОВОК</t>
  </si>
  <si>
    <t>Толстой С.И.</t>
  </si>
  <si>
    <t>978-5-16-016007-8</t>
  </si>
  <si>
    <t>26.02.04, 26.05.06</t>
  </si>
  <si>
    <t>Рекомендовано экспертным советом ЧВВМУ имени П.С. Нахимова в качестве учебного пособия по дисциплине «Судовые пропульсивные комплексы» для студентов, обучающихся по специальности 26.05.06 «Эксплуатация судовых энергетических установок»</t>
  </si>
  <si>
    <t>Черноморское высшее военно-морское ордена Красной Звезды училище им. П.С. Нахимова</t>
  </si>
  <si>
    <t>040100.27.01</t>
  </si>
  <si>
    <t>Компьютерные сети: Уч.пос. / Н.В.Максимов - 6 изд. - М.:Форум,НИЦ ИНФРА-М,2024 - 464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</si>
  <si>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</si>
  <si>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</si>
  <si>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</si>
  <si>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</si>
  <si>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</si>
  <si>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Национальный исследовательский ядерный университет "МИФИ"</t>
  </si>
  <si>
    <t>0613</t>
  </si>
  <si>
    <t>055150.16.01</t>
  </si>
  <si>
    <t>Контроль качества воды: Уч. / Л.С. Алексеев - 4 изд. - М.: НИЦ ИНФРА-М, 2024 - 159с.(СПО) (п)</t>
  </si>
  <si>
    <t>КОНТРОЛЬ КАЧЕСТВА ВОДЫ, ИЗД.4</t>
  </si>
  <si>
    <t>Алексеев Л. С.</t>
  </si>
  <si>
    <t>978-5-16-010316-7</t>
  </si>
  <si>
    <t>Строительство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</si>
  <si>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</si>
  <si>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</si>
  <si>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</si>
  <si>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0409</t>
  </si>
  <si>
    <t>656872.08.01</t>
  </si>
  <si>
    <t>Корабельный устав Военно-Морского Флота РФ - 2 изд. - М.:НИЦ ИНФРА-М,2024.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</si>
  <si>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</si>
  <si>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</si>
  <si>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</si>
  <si>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</si>
  <si>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Военное дело. Оружие. Спецслужбы</t>
  </si>
  <si>
    <t>Закон РФ</t>
  </si>
  <si>
    <t>Профессиональное обучение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</si>
  <si>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</si>
  <si>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</si>
  <si>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0223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</si>
  <si>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</si>
  <si>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</si>
  <si>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</si>
  <si>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</si>
  <si>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</si>
  <si>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064750.19.01</t>
  </si>
  <si>
    <t>Материалы и изделия для сан.-техн.устройств и систем обесп..: Уч. / К.С.Орлов-НИЦ ИНФРА-М,2024-183(СПО)(П)</t>
  </si>
  <si>
    <t>МАТЕРИАЛЫ И ИЗДЕЛИЯ ДЛЯ САНИТАРНО-ТЕХНИЧЕСКИХ УСТРОЙСТВ И СИСТЕМ ОБЕСПЕЧЕНИЯ МИКРОКЛИМАТА</t>
  </si>
  <si>
    <t>Орлов К. С.</t>
  </si>
  <si>
    <t>978-5-16-004418-7</t>
  </si>
  <si>
    <t>08.02.04, 08.02.13, 13.02.02, 18.01.27, 19.01.01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</si>
  <si>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</si>
  <si>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0105</t>
  </si>
  <si>
    <t>819243.01.01</t>
  </si>
  <si>
    <t>Медиапсихология: уч.пос. / Ю.В.Харланова-М.:НИЦ ИНФРА-М,2025.-283 с..-(ВО)(п)</t>
  </si>
  <si>
    <t>МЕДИАПСИХОЛОГИЯ</t>
  </si>
  <si>
    <t>Харланова Ю.В.</t>
  </si>
  <si>
    <t>978-5-16-019720-3</t>
  </si>
  <si>
    <t>42.03.02</t>
  </si>
  <si>
    <t>Тульский государственный педагогический университет им. Л.Н. Толстого</t>
  </si>
  <si>
    <t>758795.04.01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</si>
  <si>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</si>
  <si>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</si>
  <si>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Шитов В.Н.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</si>
  <si>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</si>
  <si>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</si>
  <si>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</si>
  <si>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Саратовский техникум промышленных технологий и автомобильного сервиса</t>
  </si>
  <si>
    <t>0122</t>
  </si>
  <si>
    <t>155400.12.01</t>
  </si>
  <si>
    <t>Металловедение: Уч. / В.В.Овчинников - М.:ИД ФОРУМ, НИЦ ИНФРА-М,2024 - 320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</si>
  <si>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</si>
  <si>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</si>
  <si>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</si>
  <si>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</si>
  <si>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</si>
  <si>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Московский политехнический университет</t>
  </si>
  <si>
    <t>0111</t>
  </si>
  <si>
    <t>719243.09.01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</si>
  <si>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</si>
  <si>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</si>
  <si>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</si>
  <si>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</si>
  <si>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</si>
  <si>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</si>
  <si>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</si>
  <si>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061800.19.01</t>
  </si>
  <si>
    <t>Обследование и испытание констр. зданий и сооруж.: Уч. /В.М.Калинин-М.:НИЦ ИНФРА-М,2024-336с(СПО)(п)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</si>
  <si>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</si>
  <si>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</si>
  <si>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</si>
  <si>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</si>
  <si>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</si>
  <si>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845007.01.01</t>
  </si>
  <si>
    <t>Оперативно-розыскная деятельность: практикум-М.:Юр. НОРМА, НИЦ ИНФРА-М,2025.-216 с.(п)</t>
  </si>
  <si>
    <t>ОПЕРАТИВНО-РОЗЫСКНАЯ ДЕЯТЕЛЬНОСТЬ</t>
  </si>
  <si>
    <t>Фирсов О.В.</t>
  </si>
  <si>
    <t>Юр. НОРМА</t>
  </si>
  <si>
    <t>978-5-00156-398-3</t>
  </si>
  <si>
    <t>Практикум</t>
  </si>
  <si>
    <t>38.05.01, 40.03.01, 40.04.01, 40.05.01, 40.05.02, 40.05.03, 40.05.04</t>
  </si>
  <si>
    <t>Забайкальский государственный университет</t>
  </si>
  <si>
    <t>678060.10.01</t>
  </si>
  <si>
    <t>Операционные системы и среды: Уч. для СПО / А.В.Рудаков - М.:КУРС, НИЦ ИНФРА-М,2025 - 304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</si>
  <si>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</si>
  <si>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</si>
  <si>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</si>
  <si>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</si>
  <si>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</si>
  <si>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818353.01.01</t>
  </si>
  <si>
    <t>Организация безналичных расчетов: уч.пос. / А.П.Гарнов-М.:НИЦ ИНФРА-М,2025.-183 с..-(ВО (РЭУ))(п)</t>
  </si>
  <si>
    <t>ОРГАНИЗАЦИЯ БЕЗНАЛИЧНЫХ РАСЧЕТОВ</t>
  </si>
  <si>
    <t>Гарнов А.П.</t>
  </si>
  <si>
    <t>Высшее образование (РЭУ)</t>
  </si>
  <si>
    <t>978-5-16-019607-7</t>
  </si>
  <si>
    <t>38.03.01</t>
  </si>
  <si>
    <t>Российский экономический университет им. Г.В. Плеханова</t>
  </si>
  <si>
    <t>699516.03.01</t>
  </si>
  <si>
    <t>Организация ресурсоснаб. жилищно-коммунал. хоз.: Уч.пос. / В.Н.Шитов-М.:НИЦ ИНФРА-М,2023.-309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</si>
  <si>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</si>
  <si>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</si>
  <si>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</si>
  <si>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</si>
  <si>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354000.09.01</t>
  </si>
  <si>
    <t>Организация сетевого администрирования: Уч. / А.И.Баранчиков. - М.:КУРС, НИЦ ИНФРА-М,2025 - 384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</si>
  <si>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</si>
  <si>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</si>
  <si>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</si>
  <si>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</si>
  <si>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Рязанский государственный радиотехнический университет имени В.Ф. Уткина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</si>
  <si>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</si>
  <si>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</si>
  <si>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</si>
  <si>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</si>
  <si>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</si>
  <si>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</si>
  <si>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</si>
  <si>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0113</t>
  </si>
  <si>
    <t>082400.16.01</t>
  </si>
  <si>
    <t>Основы построения автомат. информ. систем: Уч./ В.А.Гвоздева - М.:ИД ФОРУМ, НИЦ ИНФРА-М,2022-318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</si>
  <si>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</si>
  <si>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</si>
  <si>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</si>
  <si>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</si>
  <si>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</si>
  <si>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0107</t>
  </si>
  <si>
    <t>845325.01.01</t>
  </si>
  <si>
    <t>Основы проектирования и разработки информ. систем: Уч.пос. / Л.Г.Гагарина-М.:НИЦ ИНФРА-М,2025.-211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</si>
  <si>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</si>
  <si>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</si>
  <si>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</si>
  <si>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</si>
  <si>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061700.16.01</t>
  </si>
  <si>
    <t>Отопление и тепловые сети: Уч. / Ю.М.Варфоломеев - М.:НИЦ ИНФРА-М,2024 - 480 с.-(СПО)(П)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</si>
  <si>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</si>
  <si>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</si>
  <si>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</si>
  <si>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</si>
  <si>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</si>
  <si>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Леноблэнергострой</t>
  </si>
  <si>
    <t>233100.04.01</t>
  </si>
  <si>
    <t>Правовое обеспечение проф.деят.: Уч. пос./А.И.Тыщенко -2 изд.-М.:ИЦ РИОР, НИЦ ИНФРА-М,2020-203с(О)</t>
  </si>
  <si>
    <t>ПРАВОВОЕ ОБЕСПЕЧЕНИЕ ПРОФЕССИОНАЛЬНОЙ ДЕЯТЕЛЬНОСТИ, ИЗД.2</t>
  </si>
  <si>
    <t>Тыщенко А.И.</t>
  </si>
  <si>
    <t>ИЦ РИОР</t>
  </si>
  <si>
    <t>978-5-369-01466-0</t>
  </si>
  <si>
    <t>00.02.08, 13.02.07, 15.02.18, 21.02.13</t>
  </si>
  <si>
    <t>Котовский промышленно-экономический техникум</t>
  </si>
  <si>
    <t>0216</t>
  </si>
  <si>
    <t>109750.11.01</t>
  </si>
  <si>
    <t>Предпринимательство в сфере сервиса: Уч.пос. / О.Н.Гукова - М.:Форум, НИЦ ИНФРА-М,2024 - 176 с.(СПО)(О)</t>
  </si>
  <si>
    <t>ПРЕДПРИНИМАТЕЛЬСТВО В СФЕРЕ СЕРВИСА</t>
  </si>
  <si>
    <t>Гукова О.Н., Петрова А.М.</t>
  </si>
  <si>
    <t>978-5-91134-337-8</t>
  </si>
  <si>
    <t>Бизнес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</si>
  <si>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</si>
  <si>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</si>
  <si>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Академия труда и социальных отношений</t>
  </si>
  <si>
    <t>632116.08.01</t>
  </si>
  <si>
    <t>Проектирование цифровых устройств: Уч. / А.В.Кистрин и др. - М.:КУРС, НИЦ ИНФРА-М,2025 - 352 с.-(СПО)(П)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</si>
  <si>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</si>
  <si>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</si>
  <si>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</si>
  <si>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</si>
  <si>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832221.01.01</t>
  </si>
  <si>
    <t>Пропедевтика внутренних болезней: уч.пос.-М.:НИЦ ИНФРА-М, ГомГМУ,2025.-1107 с..-(ВО (ГомГМУ))(п)</t>
  </si>
  <si>
    <t>ПРОПЕДЕВТИКА ВНУТРЕННИХ БОЛЕЗНЕЙ</t>
  </si>
  <si>
    <t>Калинин А.Л., Друян Л.И., Кривелевич Н.Б. и др.</t>
  </si>
  <si>
    <t>978-5-16-020041-5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</si>
  <si>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специальностям «Лечебное дело», «Медико-профилактическое дело», «Медико-диагностическое дело»</t>
  </si>
  <si>
    <t>362000.12.01</t>
  </si>
  <si>
    <t>Разработка,внедр.и адаптация программного...: Уч.пос. / Г.Н.Федорова - М.:КУРС,НИЦ ИНФРА-М,2024 - 336с.(П)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</si>
  <si>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</si>
  <si>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</si>
  <si>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</si>
  <si>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</si>
  <si>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</si>
  <si>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</si>
  <si>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674750.05.01</t>
  </si>
  <si>
    <t>Ремонт технологического оборудования: Уч. / А.Г.Схиртладзе - М.:КУРС,НИЦ ИНФРА-М,2024 - 352 с.(П)</t>
  </si>
  <si>
    <t>РЕМОНТ ТЕХНОЛОГИЧЕСКОГО ОБОРУДОВАНИЯ</t>
  </si>
  <si>
    <t>Схиртладзе А.Г., Скрябин В.А.</t>
  </si>
  <si>
    <t>Бакалавриат</t>
  </si>
  <si>
    <t>978-5-906923-80-6</t>
  </si>
  <si>
    <t>15.03.05, 21.02.12</t>
  </si>
  <si>
    <t>108450.11.01</t>
  </si>
  <si>
    <t>Русский язык и культура речи: Уч.пос. / Е.А.Самойлова - М.:ИД ФОРУМ,НИЦ ИНФРА-М,2022-144с.(ПО)(П)</t>
  </si>
  <si>
    <t>РУССКИЙ ЯЗЫК И КУЛЬТУРА РЕЧИ</t>
  </si>
  <si>
    <t>Самойлова Е. А.</t>
  </si>
  <si>
    <t>978-5-8199-0802-0</t>
  </si>
  <si>
    <t>Филологические науки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</si>
  <si>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</si>
  <si>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</si>
  <si>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Институт содержания и методов обучения</t>
  </si>
  <si>
    <t>062300.19.01</t>
  </si>
  <si>
    <t>Санитарно-техническое оборудование зданий: Уч. / Ю.М.Варфоломеев - М.:НИЦ ИНФРА-М,2024 -249с(СПО)(п)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</si>
  <si>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</si>
  <si>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</si>
  <si>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</si>
  <si>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</si>
  <si>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</si>
  <si>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085550.15.01</t>
  </si>
  <si>
    <t>Системы и оборуд. для созд. микроклим. помещ.: Уч. / О.Я.Кокорин - 2 изд. - НИЦ ИНФРА-М,2024-218с(СПО)(п)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</si>
  <si>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</si>
  <si>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</si>
  <si>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</si>
  <si>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</si>
  <si>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</si>
  <si>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763411.01.01</t>
  </si>
  <si>
    <t>Современные технологии и технич. средства информатизации: Уч. / О.В.Шишов - М.:НИЦ ИНФРА-М,2022 - 462 с.(П)</t>
  </si>
  <si>
    <t>СОВРЕМЕННЫЕ ТЕХНОЛОГИИ И ТЕХНИЧЕСКИЕ СРЕДСТВА ИНФОРМАТИЗАЦИИ</t>
  </si>
  <si>
    <t>Шишов О.В.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</si>
  <si>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</si>
  <si>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</si>
  <si>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</si>
  <si>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Национальный исследовательский Мордовский государственный университет им. Н.П. Огарева</t>
  </si>
  <si>
    <t>636896.09.01</t>
  </si>
  <si>
    <t>Социальная психология общения...: Моногр. / А.Л.Свенцицкий - 2 изд.-М.:НИЦ ИНФРА-М,2024.-389 с.(П)</t>
  </si>
  <si>
    <t>СОЦИАЛЬНАЯ ПСИХОЛОГИЯ ОБЩЕНИЯ: ТЕОРИЯ И ПРАКТИКА, ИЗД.2</t>
  </si>
  <si>
    <t>Свенцицкий А.Л., Почебут Л.Г., Гуриева С.Д. и др.</t>
  </si>
  <si>
    <t>978-5-16-014192-3</t>
  </si>
  <si>
    <t>07.02.01, 08.02.01, 09.02.06, 26.02.04, 37.03.01, 38.03.04, 44.03.01, 44.03.05</t>
  </si>
  <si>
    <t>Санкт-Петербургский государственный университет</t>
  </si>
  <si>
    <t>636896.03.01</t>
  </si>
  <si>
    <t>Социальная психология общения: Моногр. / Под ред. Свенцицкого А.Л.-М.:НИЦ ИНФРА-М,2018-256с.(П)</t>
  </si>
  <si>
    <t>СОЦИАЛЬНАЯ ПСИХОЛОГИЯ ОБЩЕНИЯ</t>
  </si>
  <si>
    <t>Свенцицкий А.Л., Панфёров В.Н., Куликов Л.В. и др.</t>
  </si>
  <si>
    <t>978-5-16-012186-4</t>
  </si>
  <si>
    <t>837239.01.01</t>
  </si>
  <si>
    <t>Социальные практики взросления ребенка: уч.пос. / А.К.Лукина-М.:НИЦ ИНФРА-М, СФУ,2025.-208 с..-(ВО (СФУ))(п)</t>
  </si>
  <si>
    <t>СОЦИАЛЬНЫЕ ПРАКТИКИ ВЗРОСЛЕНИЯ РЕБЕНКА</t>
  </si>
  <si>
    <t>Лукина А.К.</t>
  </si>
  <si>
    <t>Высшее образование (СФУ)</t>
  </si>
  <si>
    <t>978-5-16-020282-2</t>
  </si>
  <si>
    <t>Политика. Социология</t>
  </si>
  <si>
    <t>39.03.01, 39.03.03, 39.04.03</t>
  </si>
  <si>
    <t>Сибирский федеральный университет</t>
  </si>
  <si>
    <t>837249.01.01</t>
  </si>
  <si>
    <t>Спортивно-оздоровительный туризм: уч.пос. / С.В.Соболев и др.-М.:НИЦ ИНФРА-М,2025.-178 с..-(ВО (СФУ))(п)</t>
  </si>
  <si>
    <t>СПОРТИВНО-ОЗДОРОВИТЕЛЬНЫЙ ТУРИЗМ</t>
  </si>
  <si>
    <t>Соболев С.В., Пашкевич В.М., Соболева Н.В. и др.</t>
  </si>
  <si>
    <t>978-5-16-020277-8</t>
  </si>
  <si>
    <t>ДОМ, БЫТ, ДОСУГ</t>
  </si>
  <si>
    <t>Спорт. Самооборона</t>
  </si>
  <si>
    <t>49.03.03, 49.03.04, 49.04.03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</si>
  <si>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</si>
  <si>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</si>
  <si>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</si>
  <si>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</si>
  <si>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</si>
  <si>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</si>
  <si>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115400.12.01</t>
  </si>
  <si>
    <t>Технические средства информатизации: Уч.пос. / Л.Г.Гагарина - 2 изд. - М.:НИЦ ИНФРА-М,2024 - 260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</si>
  <si>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</si>
  <si>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</si>
  <si>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</si>
  <si>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</si>
  <si>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</si>
  <si>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0221</t>
  </si>
  <si>
    <t>115400.09.01</t>
  </si>
  <si>
    <t>Технические средства информатизации: Уч.пос./Л.Г.Гагарина-М.:ИД ФОРУМ, НИЦ ИНФРА-М,2019-256с(СПО)(П)</t>
  </si>
  <si>
    <t>ТЕХНИЧЕСКИЕ СРЕДСТВА ИНФОРМАТИЗАЦИИ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</si>
  <si>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</si>
  <si>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</si>
  <si>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</si>
  <si>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0110</t>
  </si>
  <si>
    <t>705531.04.01</t>
  </si>
  <si>
    <t>Технологии уборки дома и квартиры: Уч.пос. / В.Н.Шитов-М.:НИЦ ИНФРА-М,2024.-238 с..(СПО)(П)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</si>
  <si>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</si>
  <si>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</si>
  <si>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</si>
  <si>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</si>
  <si>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684898.10.01</t>
  </si>
  <si>
    <t>Технология разработки программного обесп.: Уч.пос./ Под ред. Гагариной Л.Г-М:ИД ФОРУМ,2024-400с(СПО)(п)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</si>
  <si>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</si>
  <si>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</si>
  <si>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</si>
  <si>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09.02.01, 09.02.02, 09.02.03, 09.02.04, 09.02.05, 09.02.06, 09.02.07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</si>
  <si>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</si>
  <si>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254400.14.01</t>
  </si>
  <si>
    <t>Технология электромонтажных работ: Уч. пос./Ю.Д.Сибикин - 4 изд. - М:Форум:НИЦ ИНФРА-М, 2024-352с(п)</t>
  </si>
  <si>
    <t>ТЕХНОЛОГИЯ ЭЛЕКТРОМОНТАЖНЫХ РАБОТ, ИЗД.4</t>
  </si>
  <si>
    <t>Сибикин Ю. Д., Сибикин М. Ю.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</si>
  <si>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</si>
  <si>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</si>
  <si>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</si>
  <si>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0414</t>
  </si>
  <si>
    <t>683132.06.01</t>
  </si>
  <si>
    <t>Тракторы и автомобили: Уч. / А.В.Богатырев - М.:НИЦ ИНФРА-М,2024 -  425 с.-(СПО)(П)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</si>
  <si>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</si>
  <si>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</si>
  <si>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</si>
  <si>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</si>
  <si>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</si>
  <si>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Российский государственный аграрный университет - МСХА им. К.А. Тимирязева</t>
  </si>
  <si>
    <t>071570.19.01</t>
  </si>
  <si>
    <t>Управление персоналом: Уч. / Т.В.Зайцева - М.:ИД ФОРУМ, НИЦ ИНФРА-М,2023 - 336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</si>
  <si>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</si>
  <si>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</si>
  <si>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</si>
  <si>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</si>
  <si>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</si>
  <si>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Московский государственный университет им. М.В. Ломоносова, факультет государственного управления</t>
  </si>
  <si>
    <t>0106</t>
  </si>
  <si>
    <t>837139.01.01</t>
  </si>
  <si>
    <t>Устройство и эксплуатация боевой машины пехоты БМП-2. Ч.1: уч. / И.Ю.Лепешинский и др.-М.:НИЦ ИНФРА-М,2025.-284 с.:цв.ил.-(Военное образов. (ОмГТУ)(п)</t>
  </si>
  <si>
    <t>УСТРОЙСТВО И ЭКСПЛУАТАЦИЯ БОЕВОЙ МАШИНЫ ПЕХОТЫ БМП-2. ЧАСТЬ 1, Т.1</t>
  </si>
  <si>
    <t>Лепешинский И.Ю., Крюков К.С., Пепеляев А.В. и др.</t>
  </si>
  <si>
    <t>Военное образование (ОмГТУ)</t>
  </si>
  <si>
    <t>978-5-16-020311-9</t>
  </si>
  <si>
    <t>23.03.02, 23.03.03, 23.04.02, 23.04.03, 23.05.01, 23.05.02, 56.04.04</t>
  </si>
  <si>
    <t>Омский государственный технический университет</t>
  </si>
  <si>
    <t>067250.16.01</t>
  </si>
  <si>
    <t>Химия воды и микробиология: Уч. / А.Л.Ивчатов - М.:НИЦ ИНФРА-М,2023 - 218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</si>
  <si>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</si>
  <si>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</si>
  <si>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</si>
  <si>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</si>
  <si>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</si>
  <si>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693869.04.01</t>
  </si>
  <si>
    <t>Хирургия: Уч. / Б.В.Цепунов и др. - М.:НИЦ ИНФРА-М,2024. - 552 с.(СПО)(п)</t>
  </si>
  <si>
    <t>ХИРУРГИЯ</t>
  </si>
  <si>
    <t>Цепунов Б.В., Гоженко К.Н., Жиляев Е.А.</t>
  </si>
  <si>
    <t>978-5-16-015726-9</t>
  </si>
  <si>
    <t>31.02.01, 31.02.02, 34.02.01, 34.02.02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</si>
  <si>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</si>
  <si>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Кисловодский медицинский колледж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</si>
  <si>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</si>
  <si>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</si>
  <si>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</si>
  <si>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</si>
  <si>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</si>
  <si>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</si>
  <si>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Московский авиационный институт (национальный исследовательский университет)</t>
  </si>
  <si>
    <t>689279.06.01</t>
  </si>
  <si>
    <t>Эксплуатация систем электроснабжения: Уч.пос./ В.Я.Хорольский - М.:НИЦ ИНФРА-М,2025. - 288 с.-(СПО)(п)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</si>
  <si>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</si>
  <si>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</si>
  <si>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</si>
  <si>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</si>
  <si>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</si>
  <si>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Ставропольский государственный аграрный университет</t>
  </si>
  <si>
    <t>693406.04.01</t>
  </si>
  <si>
    <t>Эксплуатация, обслуж. и ремонт общего имущества...: Уч. / В.Б.Акимов.-М.:НИЦ ИНФРА-М,2024.-295с(П)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</si>
  <si>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</si>
  <si>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</si>
  <si>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</si>
  <si>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</si>
  <si>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</si>
  <si>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Владимирский государственный университет им. А.Г. и Н.Г. Столетовых</t>
  </si>
  <si>
    <t>732044.03.01</t>
  </si>
  <si>
    <t>Эксплуатация, обслуживание и диагностика тех. машин: Уч.пос. / В.Б.Богуцкий-М.:НИЦ ИНФРА-М,2024-356с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</si>
  <si>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</si>
  <si>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</si>
  <si>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</si>
  <si>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</si>
  <si>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</si>
  <si>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123100.17.01</t>
  </si>
  <si>
    <t>Энергосбережение в жилищно-коммун. хоз.: Уч. / В.А.Комков - 2 изд.-М.:НИЦ ИНФРА-М,2024 - 204 с.(СПО)(П)</t>
  </si>
  <si>
    <t>ЭНЕРГОСБЕРЕЖЕНИЕ В ЖИЛИЩНО-КОММУНАЛЬНОМ ХОЗЯЙСТВЕ, ИЗД.2</t>
  </si>
  <si>
    <t>Комков В. А., Тимахова Н. С.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</si>
  <si>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</si>
  <si>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</si>
  <si>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</si>
  <si>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00.00.00</t>
  </si>
  <si>
    <t>ОБЩИЕ ДИСЦИПЛИНЫ ДЛЯ ВСЕХ СПЕЦИАЛЬНОСТЕЙ</t>
  </si>
  <si>
    <t>00.02.03</t>
  </si>
  <si>
    <t>Информационные технологии в профессиональной деятельности</t>
  </si>
  <si>
    <t>00.02.06</t>
  </si>
  <si>
    <t>Математика</t>
  </si>
  <si>
    <t>00.02.08</t>
  </si>
  <si>
    <t>Правовое обеспечение профессиональной деятельности</t>
  </si>
  <si>
    <t>00.02.34</t>
  </si>
  <si>
    <t>Русский язык и культура речи</t>
  </si>
  <si>
    <t>05.00.00</t>
  </si>
  <si>
    <t>НАУКИ О ЗЕМЛЕ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</si>
  <si>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</si>
  <si>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</si>
  <si>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</si>
  <si>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</si>
  <si>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</si>
  <si>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</si>
  <si>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07.00.00</t>
  </si>
  <si>
    <t>АРХИТЕКТУРА</t>
  </si>
  <si>
    <t>07.02.01</t>
  </si>
  <si>
    <t>Архитектура</t>
  </si>
  <si>
    <t>08.00.00</t>
  </si>
  <si>
    <t>ТЕХНИКА И ТЕХНОЛОГИИ СТРОИТЕЛЬСТВА</t>
  </si>
  <si>
    <t>08.01.24</t>
  </si>
  <si>
    <t>Мастер столярно-плотничьих, паркетных и стекольных работ</t>
  </si>
  <si>
    <t>08.01.29</t>
  </si>
  <si>
    <t>Мастер по ремонту и обслуживанию инженерных систем жилищно-</t>
  </si>
  <si>
    <t>08.01.30</t>
  </si>
  <si>
    <t>Электромонтажник слаботочных систем</t>
  </si>
  <si>
    <t>08.01.31</t>
  </si>
  <si>
    <t>Электромонтажник электрических сетей и электрооборудования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</si>
  <si>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</si>
  <si>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</si>
  <si>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</si>
  <si>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</si>
  <si>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08.02.04</t>
  </si>
  <si>
    <t>Водоснабжение и водоотведение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</si>
  <si>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</si>
  <si>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</si>
  <si>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</si>
  <si>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</si>
  <si>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08.02.13</t>
  </si>
  <si>
    <t>Монтаж и эксплуатация внутренних сантехнических устройств, кондиционирования воздуха и вентиляции</t>
  </si>
  <si>
    <t>08.02.14</t>
  </si>
  <si>
    <t>Эксплуатация и обслуживание многоквартирного дома</t>
  </si>
  <si>
    <t>08.02.15</t>
  </si>
  <si>
    <t>Информационное моделирование в строительстве</t>
  </si>
  <si>
    <t>08.03.01</t>
  </si>
  <si>
    <t>08.04.01</t>
  </si>
  <si>
    <t>08.05.01</t>
  </si>
  <si>
    <t>Строительство уникальных зданий и сооружений</t>
  </si>
  <si>
    <t>09.00.00</t>
  </si>
  <si>
    <t>ИНФОРМАТИКА И ВЫЧИСЛИТЕЛЬНАЯ ТЕХНИКА</t>
  </si>
  <si>
    <t>09.01.03</t>
  </si>
  <si>
    <t>Оператор информационных систем и ресурсов</t>
  </si>
  <si>
    <t>09.01.04</t>
  </si>
  <si>
    <t>Наладчик аппаратных и программных средств инфокоммуникационных систем</t>
  </si>
  <si>
    <t>09.01.05</t>
  </si>
  <si>
    <t>Оператор технической поддержки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</si>
  <si>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</si>
  <si>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</si>
  <si>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</si>
  <si>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</si>
  <si>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</si>
  <si>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</si>
  <si>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</si>
  <si>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</si>
  <si>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</si>
  <si>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</si>
  <si>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</si>
  <si>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</si>
  <si>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</si>
  <si>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</si>
  <si>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09.02.08</t>
  </si>
  <si>
    <t>Интеллектуальные интегрированные системы</t>
  </si>
  <si>
    <t>09.02.09</t>
  </si>
  <si>
    <t>Веб-разработка</t>
  </si>
  <si>
    <t>09.02.10</t>
  </si>
  <si>
    <t>Разработка компьютерных игр, дополненной и виртуальной реальности</t>
  </si>
  <si>
    <t>09.03.01</t>
  </si>
  <si>
    <t>Информатика и вычислительная техника</t>
  </si>
  <si>
    <t>09.04.01</t>
  </si>
  <si>
    <t>10.00.00</t>
  </si>
  <si>
    <t>ИНФОРМАЦИОННАЯ БЕЗОПАСНОСТЬ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</si>
  <si>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</si>
  <si>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</si>
  <si>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</si>
  <si>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</si>
  <si>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</si>
  <si>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</si>
  <si>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10.02.05</t>
  </si>
  <si>
    <t>Обеспечение информационной безопасности автоматизированных систем</t>
  </si>
  <si>
    <t>11.00.00</t>
  </si>
  <si>
    <t>ЭЛЕКТРОНИКА, РАДИОТЕХНИКА И СИСТЕМЫ СВЯЗИ</t>
  </si>
  <si>
    <t>11.01.02</t>
  </si>
  <si>
    <t>Радиомеханик</t>
  </si>
  <si>
    <t>11.01.05</t>
  </si>
  <si>
    <t>Монтажник связи</t>
  </si>
  <si>
    <t>11.01.11</t>
  </si>
  <si>
    <t>Наладчик технологического оборудования (электронная техника)</t>
  </si>
  <si>
    <t>11.02.03</t>
  </si>
  <si>
    <t>Эксплуатация оборудования радиосвязи и электрорадионавигации судов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</si>
  <si>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</si>
  <si>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</si>
  <si>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</si>
  <si>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</si>
  <si>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11.02.09</t>
  </si>
  <si>
    <t>Многоканальные телекоммуникационные системы</t>
  </si>
  <si>
    <t>11.02.11</t>
  </si>
  <si>
    <t>Сети связи и системы коммутации</t>
  </si>
  <si>
    <t>11.02.12</t>
  </si>
  <si>
    <t>Почтовая связь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</si>
  <si>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</si>
  <si>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</si>
  <si>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</si>
  <si>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</si>
  <si>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</si>
  <si>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</si>
  <si>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11.02.17</t>
  </si>
  <si>
    <t>Разработка электронных устройств и систем</t>
  </si>
  <si>
    <t>11.02.18</t>
  </si>
  <si>
    <t>Системы радиосвязи, мобильной связи и телерадиовещания</t>
  </si>
  <si>
    <t>12.00.00</t>
  </si>
  <si>
    <t>ФОТОНИКА, ПРИБОРОСТРОЕНИЕ, ОПТИЧЕСКИЕ И БИОТЕХНИЧЕСКИЕ СИСТЕМЫ И ТЕХНОЛОГИИ</t>
  </si>
  <si>
    <t>12.02.01</t>
  </si>
  <si>
    <t>Авиационные приборы и комплексы</t>
  </si>
  <si>
    <t>12.02.03</t>
  </si>
  <si>
    <t>Радиоэлектронные приборные устройства</t>
  </si>
  <si>
    <t>13.00.00</t>
  </si>
  <si>
    <t>ЭЛЕКТРО- И ТЕПЛОЭНЕРГЕТИКА</t>
  </si>
  <si>
    <t>13.01.07</t>
  </si>
  <si>
    <t>Электромонтер по ремонту электросетей</t>
  </si>
  <si>
    <t>13.01.10</t>
  </si>
  <si>
    <t>Электромонтер по ремонту и обслуживанию электрооборудования (по отраслям)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</si>
  <si>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</si>
  <si>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</si>
  <si>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</si>
  <si>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</si>
  <si>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13.02.05</t>
  </si>
  <si>
    <t>Технология воды, топлива и смазочных материалов на электрических станциях</t>
  </si>
  <si>
    <t>13.02.07</t>
  </si>
  <si>
    <t>Электроснабжение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</si>
  <si>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</si>
  <si>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</si>
  <si>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</si>
  <si>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</si>
  <si>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13.02.12</t>
  </si>
  <si>
    <t>Электрические станции, сети, их релейная защита и автоматизация</t>
  </si>
  <si>
    <t>13.02.13</t>
  </si>
  <si>
    <t>Эксплуатация и обслуживание электрического и электромеханического оборудования (по отраслям)</t>
  </si>
  <si>
    <t>14.00.00</t>
  </si>
  <si>
    <t>ЯДЕРНАЯ ЭНЕРГЕТИКА И ТЕХНОЛОГИИ</t>
  </si>
  <si>
    <t>14.02.01</t>
  </si>
  <si>
    <t>Атомные электрические станции и установки</t>
  </si>
  <si>
    <t>14.02.02</t>
  </si>
  <si>
    <t>Радиационная безопасность</t>
  </si>
  <si>
    <t>15.00.00</t>
  </si>
  <si>
    <t>МАШИНОСТРОЕНИЕ</t>
  </si>
  <si>
    <t>15.01.35</t>
  </si>
  <si>
    <t>Мастер слесарных работ</t>
  </si>
  <si>
    <t>15.01.36</t>
  </si>
  <si>
    <t>Дефектоскопист</t>
  </si>
  <si>
    <t>15.01.37</t>
  </si>
  <si>
    <t>Слесарь-наладчик контрольно-измерительных приборов и автоматики</t>
  </si>
  <si>
    <t>15.02.01</t>
  </si>
  <si>
    <t>Монтаж и техническая эксплуатация промышленного оборудования (по отраслям)</t>
  </si>
  <si>
    <t>15.02.04</t>
  </si>
  <si>
    <t>Специальные машины и устройства</t>
  </si>
  <si>
    <t>15.02.06</t>
  </si>
  <si>
    <t>Монтаж, техническая эксплуатация и ремонт холодильно-компрессорных и теплонасосных машин и установок (по отраслям)</t>
  </si>
  <si>
    <t>15.02.09</t>
  </si>
  <si>
    <t>Аддитивные технологии</t>
  </si>
  <si>
    <t>15.02.10</t>
  </si>
  <si>
    <t>Мехатроника и робототехника (по отраслям)</t>
  </si>
  <si>
    <t>15.02.16</t>
  </si>
  <si>
    <t>Технология машиностроения</t>
  </si>
  <si>
    <t>15.02.17</t>
  </si>
  <si>
    <t>Монтаж, техническое обслуживание, эксплуатация и ремонт промышленного оборудования (по отраслям)</t>
  </si>
  <si>
    <t>15.02.18</t>
  </si>
  <si>
    <t>Техническая эксплуатация и обслуживание роботизированного производства (по отраслям)</t>
  </si>
  <si>
    <t>15.02.19</t>
  </si>
  <si>
    <t>Сварочное производство</t>
  </si>
  <si>
    <t>15.03.02</t>
  </si>
  <si>
    <t>Технологические машины и оборудование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</si>
  <si>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</si>
  <si>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</si>
  <si>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</si>
  <si>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</si>
  <si>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17.00.00</t>
  </si>
  <si>
    <t>ОРУЖИЕ И СИСТЕМЫ ВООРУЖЕНИЯ</t>
  </si>
  <si>
    <t>17.03.01</t>
  </si>
  <si>
    <t>Корабельное вооружение</t>
  </si>
  <si>
    <t>18.00.00</t>
  </si>
  <si>
    <t>ХИМИЧЕСКИЕ ТЕХНОЛОГИИ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</si>
  <si>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</si>
  <si>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</si>
  <si>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</si>
  <si>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</si>
  <si>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</si>
  <si>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</si>
  <si>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</si>
  <si>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</si>
  <si>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18.02.07</t>
  </si>
  <si>
    <t>Технология производства и переработки пластических масс и эластомеров</t>
  </si>
  <si>
    <t>18.02.10</t>
  </si>
  <si>
    <t>Коксохимическое производство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</si>
  <si>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</si>
  <si>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</si>
  <si>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</si>
  <si>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</si>
  <si>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18.02.14</t>
  </si>
  <si>
    <t>Химическая технология производства химических соединений</t>
  </si>
  <si>
    <t>18.02.15</t>
  </si>
  <si>
    <t>Биохимическое производство</t>
  </si>
  <si>
    <t>19.00.00</t>
  </si>
  <si>
    <t>ПРОМЫШЛЕННАЯ ЭКОЛОГИЯ И БИОТЕХНОЛОГИИ</t>
  </si>
  <si>
    <t>19.01.01</t>
  </si>
  <si>
    <t>Аппаратчик-оператор производства биотехнологической продукции для пищевой промышленности</t>
  </si>
  <si>
    <t>19.02.10</t>
  </si>
  <si>
    <t>Технология продукции общественного питания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</si>
  <si>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</si>
  <si>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</si>
  <si>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</si>
  <si>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</si>
  <si>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19.02.13</t>
  </si>
  <si>
    <t>Технология продуктов общественного питания массового изготовления и специализированных пищевых продуктов</t>
  </si>
  <si>
    <t>19.02.14</t>
  </si>
  <si>
    <t>Эксплуатация, механизация, автоматизация и роботизация технологического оборудования и процессов пищевой промышленности</t>
  </si>
  <si>
    <t>20.00.00</t>
  </si>
  <si>
    <t>ТЕХНОСФЕРНАЯ БЕЗОПАСНОСТЬ И ПРИРОДООБУСТРОЙСТВО</t>
  </si>
  <si>
    <t>20.01.01</t>
  </si>
  <si>
    <t>Пожарный</t>
  </si>
  <si>
    <t>20.02.01</t>
  </si>
  <si>
    <t>Экологическая безопасность природных комплексов</t>
  </si>
  <si>
    <t>20.02.02</t>
  </si>
  <si>
    <t>Защита в чрезвычайных ситуациях</t>
  </si>
  <si>
    <t>20.02.04</t>
  </si>
  <si>
    <t>Пожарная безопасность</t>
  </si>
  <si>
    <t>20.02.05</t>
  </si>
  <si>
    <t>Организация оперативного (экстренного) реагирования в чрезвычайных ситуациях</t>
  </si>
  <si>
    <t>21.00.00</t>
  </si>
  <si>
    <t>ПРИКЛАДНАЯ ГЕОЛОГИЯ, ГОРНОЕ ДЕЛО, НЕФТЕГАЗОВОЕ ДЕЛО И ГЕОДЕЗИЯ</t>
  </si>
  <si>
    <t>21.01.15</t>
  </si>
  <si>
    <t>Электрослесарь подземный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</si>
  <si>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</si>
  <si>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</si>
  <si>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</si>
  <si>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</si>
  <si>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</si>
  <si>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</si>
  <si>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</si>
  <si>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</si>
  <si>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</si>
  <si>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</si>
  <si>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</si>
  <si>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</si>
  <si>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</si>
  <si>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</si>
  <si>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</si>
  <si>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</si>
  <si>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</si>
  <si>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</si>
  <si>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</si>
  <si>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</si>
  <si>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21.02.19</t>
  </si>
  <si>
    <t>Землеустройство</t>
  </si>
  <si>
    <t>21.02.20</t>
  </si>
  <si>
    <t>Прикладная геодезия</t>
  </si>
  <si>
    <t>22.00.00</t>
  </si>
  <si>
    <t>ТЕХНОЛОГИИ МАТЕРИАЛОВ</t>
  </si>
  <si>
    <t>22.02.08</t>
  </si>
  <si>
    <t>Металлургическое производство (по видам производства)</t>
  </si>
  <si>
    <t>23.00.00</t>
  </si>
  <si>
    <t>ТЕХНИКА И ТЕХНОЛОГИИ НАЗЕМНОГО ТРАНСПОРТА</t>
  </si>
  <si>
    <t>23.02.01</t>
  </si>
  <si>
    <t>Организация перевозок и управление на транспорте (по видам)</t>
  </si>
  <si>
    <t>24.00.00</t>
  </si>
  <si>
    <t>АВИАЦИОННАЯ И РАКЕТНО-КОСМИЧЕСКАЯ ТЕХНИКА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</si>
  <si>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</si>
  <si>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</si>
  <si>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</si>
  <si>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</si>
  <si>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26.00.00</t>
  </si>
  <si>
    <t>ТЕХНИКА И ТЕХНОЛОГИИ КОРАБЛЕСТРОЕНИЯ И ВОДНОГО ТРАНСПОРТА</t>
  </si>
  <si>
    <t>26.01.05</t>
  </si>
  <si>
    <t>Электрорадиомонтажник судовой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</si>
  <si>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</si>
  <si>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</si>
  <si>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</si>
  <si>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</si>
  <si>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</si>
  <si>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</si>
  <si>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</si>
  <si>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</si>
  <si>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</si>
  <si>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</si>
  <si>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</si>
  <si>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</si>
  <si>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</si>
  <si>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</si>
  <si>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</si>
  <si>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</si>
  <si>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26.05.05</t>
  </si>
  <si>
    <t>26.05.06</t>
  </si>
  <si>
    <t>26.05.07</t>
  </si>
  <si>
    <t>29.00.00</t>
  </si>
  <si>
    <t>ТЕХНОЛОГИИ ЛЕГКОЙ ПРОМЫШЛЕННОСТИ</t>
  </si>
  <si>
    <t>29.02.02</t>
  </si>
  <si>
    <t>Технология кожи и меха</t>
  </si>
  <si>
    <t>31.00.00</t>
  </si>
  <si>
    <t>КЛИНИЧЕСКАЯ МЕДИЦИНА</t>
  </si>
  <si>
    <t>31.02.01</t>
  </si>
  <si>
    <t>Лечебное дело</t>
  </si>
  <si>
    <t>31.02.02</t>
  </si>
  <si>
    <t>Акушерское дело</t>
  </si>
  <si>
    <t>31.02.04</t>
  </si>
  <si>
    <t>Медицинская оптика</t>
  </si>
  <si>
    <t>34.00.00</t>
  </si>
  <si>
    <t>СЕСТРИНСКОЕ ДЕЛО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</si>
  <si>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</si>
  <si>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</si>
  <si>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</si>
  <si>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</si>
  <si>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35.00.00</t>
  </si>
  <si>
    <t>СЕЛЬСКОЕ, ЛЕСНОЕ И РЫБНОЕ ХОЗЯЙСТВО</t>
  </si>
  <si>
    <t>35.01.01</t>
  </si>
  <si>
    <t>Мастер по лесному хозяйству</t>
  </si>
  <si>
    <t>35.01.05</t>
  </si>
  <si>
    <t>Контролер качества материалов и продукции деревообрабатывающего производства</t>
  </si>
  <si>
    <t>35.01.15</t>
  </si>
  <si>
    <t>Мастер по ремонту и обслуживанию электрооборудования в сельском хозяйстве</t>
  </si>
  <si>
    <t>35.01.16</t>
  </si>
  <si>
    <t>Мастер по водным биоресурсам и аквакультуре</t>
  </si>
  <si>
    <t>35.01.26</t>
  </si>
  <si>
    <t>Мастер растениеводства</t>
  </si>
  <si>
    <t>35.01.27</t>
  </si>
  <si>
    <t>Мастер сельскохозяйственного производства</t>
  </si>
  <si>
    <t>35.01.28</t>
  </si>
  <si>
    <t>Мастер столярного и мебельного производства</t>
  </si>
  <si>
    <t>35.01.30</t>
  </si>
  <si>
    <t>Машинист лесозаготовительных и трелевочных машин</t>
  </si>
  <si>
    <t>35.01.33</t>
  </si>
  <si>
    <t>Мастер по техническому обеспечению рыбоводства</t>
  </si>
  <si>
    <t>35.02.01</t>
  </si>
  <si>
    <t>Лесное и лесопарковое хозяйство</t>
  </si>
  <si>
    <t>35.02.05</t>
  </si>
  <si>
    <t>Агрономия</t>
  </si>
  <si>
    <t>35.02.07</t>
  </si>
  <si>
    <t>Механизация сельского хозяйства</t>
  </si>
  <si>
    <t>35.02.08</t>
  </si>
  <si>
    <t>Электротехнические системы в агропромышленном комплексе (АПК)</t>
  </si>
  <si>
    <t>35.02.10</t>
  </si>
  <si>
    <t>Обработка водных биоресурсов</t>
  </si>
  <si>
    <t>35.02.16</t>
  </si>
  <si>
    <t>Эксплуатация и ремонт сельскохозяйственной техники и оборудования</t>
  </si>
  <si>
    <t>35.02.18</t>
  </si>
  <si>
    <t>Технология переработки древесины</t>
  </si>
  <si>
    <t>36.00.00</t>
  </si>
  <si>
    <t>ВЕТЕРИНАРИЯ И ЗООТЕХНИЯ</t>
  </si>
  <si>
    <t>36.01.02</t>
  </si>
  <si>
    <t>Мастер животноводства</t>
  </si>
  <si>
    <t>36.01.03</t>
  </si>
  <si>
    <t>Тренер-наездник лошадей</t>
  </si>
  <si>
    <t>36.02.03</t>
  </si>
  <si>
    <t>Зоотехния</t>
  </si>
  <si>
    <t>37.00.00</t>
  </si>
  <si>
    <t>ПСИХОЛОГИЧЕСКИЕ НАУКИ</t>
  </si>
  <si>
    <t>37.03.01</t>
  </si>
  <si>
    <t>38.00.00</t>
  </si>
  <si>
    <t>ЭКОНОМИКА И УПРАВЛЕНИЕ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</si>
  <si>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</si>
  <si>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</si>
  <si>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</si>
  <si>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</si>
  <si>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38.02.01</t>
  </si>
  <si>
    <t>Экономика и бухгалтерский учет (по отраслям)</t>
  </si>
  <si>
    <t>38.02.03</t>
  </si>
  <si>
    <t>Операционная деятельность в логистике</t>
  </si>
  <si>
    <t>38.02.06</t>
  </si>
  <si>
    <t>Финансы</t>
  </si>
  <si>
    <t>38.02.07</t>
  </si>
  <si>
    <t>Банковское дело</t>
  </si>
  <si>
    <t>38.02.08</t>
  </si>
  <si>
    <t>Торговое дело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</si>
  <si>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</si>
  <si>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</si>
  <si>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</si>
  <si>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</si>
  <si>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</si>
  <si>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</si>
  <si>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38.04.02</t>
  </si>
  <si>
    <t>38.04.03</t>
  </si>
  <si>
    <t>39.00.00</t>
  </si>
  <si>
    <t>СОЦИОЛОГИЯ И СОЦИАЛЬНАЯ РАБОТА</t>
  </si>
  <si>
    <t>39.02.01</t>
  </si>
  <si>
    <t>Социальная работа</t>
  </si>
  <si>
    <t>43.00.00</t>
  </si>
  <si>
    <t>СЕРВИС И ТУРИЗМ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</si>
  <si>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</si>
  <si>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</si>
  <si>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</si>
  <si>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</si>
  <si>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</si>
  <si>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</si>
  <si>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</si>
  <si>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</si>
  <si>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</si>
  <si>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</si>
  <si>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</si>
  <si>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</si>
  <si>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</si>
  <si>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</si>
  <si>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</si>
  <si>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</si>
  <si>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</si>
  <si>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Повар, кондитер</t>
  </si>
  <si>
    <t>43.01.11</t>
  </si>
  <si>
    <t>Мастер флористического сервиса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</si>
  <si>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</si>
  <si>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</si>
  <si>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</si>
  <si>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</si>
  <si>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43.02.04</t>
  </si>
  <si>
    <t>Прикладная эстетика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</si>
  <si>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</si>
  <si>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</si>
  <si>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</si>
  <si>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</si>
  <si>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43.02.09</t>
  </si>
  <si>
    <t>Ритуальный сервис</t>
  </si>
  <si>
    <t>43.02.11</t>
  </si>
  <si>
    <t>Гостиничный сервис</t>
  </si>
  <si>
    <t>43.02.15</t>
  </si>
  <si>
    <t>Поварское и кондитерское дело</t>
  </si>
  <si>
    <t>43.02.16</t>
  </si>
  <si>
    <t>Туризм и гостеприимство</t>
  </si>
  <si>
    <t>43.02.17</t>
  </si>
  <si>
    <t>Технологии индустрии красоты</t>
  </si>
  <si>
    <t>44.00.00</t>
  </si>
  <si>
    <t>ОБРАЗОВАНИЕ И ПЕДАГОГИЧЕСКИЕ НАУКИ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</si>
  <si>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</si>
  <si>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</si>
  <si>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</si>
  <si>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</si>
  <si>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</si>
  <si>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</si>
  <si>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</si>
  <si>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</si>
  <si>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</si>
  <si>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</si>
  <si>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</si>
  <si>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</si>
  <si>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44.03.01</t>
  </si>
  <si>
    <t>Педагогическое образование</t>
  </si>
  <si>
    <t>44.03.05</t>
  </si>
  <si>
    <t>Педагогическое образование (с двумя профилями подготовки)</t>
  </si>
  <si>
    <t>46.00.00</t>
  </si>
  <si>
    <t>ИСТОРИЯ И АРХЕОЛОГИЯ</t>
  </si>
  <si>
    <t>46.02.01</t>
  </si>
  <si>
    <t>Документационное обеспечение управления и архивоведение</t>
  </si>
  <si>
    <t>46.02.02</t>
  </si>
  <si>
    <t>Обеспечение технологического сопровождения цифровой трансформации документированных сфер деятельности</t>
  </si>
  <si>
    <t>46.03.02</t>
  </si>
  <si>
    <t>Документоведение и архивоведение</t>
  </si>
  <si>
    <t>46.04.02</t>
  </si>
  <si>
    <t>49.00.00</t>
  </si>
  <si>
    <t>ФИЗИЧЕСКАЯ КУЛЬТУРА И СПОРТ</t>
  </si>
  <si>
    <t>49.02.01</t>
  </si>
  <si>
    <t>Физическая культура</t>
  </si>
  <si>
    <t>49.02.02</t>
  </si>
  <si>
    <t>Адаптивная физическая культура</t>
  </si>
  <si>
    <t>51.00.00</t>
  </si>
  <si>
    <t>КУЛЬТУРОВЕДЕНИЕ И СОЦИОКУЛЬТУРНЫЕ ПРОЕКТЫ</t>
  </si>
  <si>
    <t>51.02.03</t>
  </si>
  <si>
    <t>Библиотечно-информационная деятельность</t>
  </si>
  <si>
    <t>53.00.00</t>
  </si>
  <si>
    <t>МУЗЫКАЛЬНОЕ ИСКУССТВО</t>
  </si>
  <si>
    <t>53.02.01</t>
  </si>
  <si>
    <t>Музыкальное образование</t>
  </si>
  <si>
    <t>54.00.00</t>
  </si>
  <si>
    <t>ИЗОБРАЗИТЕЛЬНОЕ И ПРИКЛАДНЫЕ ВИДЫ ИСКУССТВ</t>
  </si>
  <si>
    <t>54.01.20</t>
  </si>
  <si>
    <t>Графический дизайнер</t>
  </si>
  <si>
    <t>54.02.06</t>
  </si>
  <si>
    <t>Изобразительное искусство и черчение</t>
  </si>
  <si>
    <t>56.00.00</t>
  </si>
  <si>
    <t>ОБОРОНА И БЕЗОПАСНОСТЬ ГОСУДАРСТВА. ВОЕННЫЕ НАУКИ</t>
  </si>
  <si>
    <t>56.05.04</t>
  </si>
  <si>
    <t>Управление персоналом (Вооруженные Силы РФ,другие войска, воинские формирования и приравненные к ним органы РФ)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</si>
</sst>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332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5" width="10.5" style="1" customWidth="1"/>
    <col min="26" max="26" width="14.1640625" style="1" customWidth="1"/>
    <col min="27" max="28" width="10.5" style="1" customWidth="1"/>
  </cols>
  <sheetData>
    <row r="1" spans="1:28" s="1" customFormat="1" ht="15" customHeight="1">
      <c r="A1" s="17" t="s">
        <v>0</v>
      </c>
      <c r="B1" s="17"/>
      <c r="C1" s="17"/>
      <c r="D1" s="17"/>
      <c r="E1" s="17"/>
      <c r="F1" s="18" t="s">
        <v>1</v>
      </c>
      <c r="G1" s="18"/>
      <c r="H1" s="18"/>
      <c r="I1" s="18"/>
      <c r="J1" s="20" t="s">
        <v>2</v>
      </c>
      <c r="K1" s="20"/>
      <c r="L1" s="20"/>
      <c r="M1" s="20"/>
      <c r="N1" s="20"/>
      <c r="O1" s="20"/>
    </row>
    <row r="2" spans="1:28" s="1" customFormat="1" ht="15" customHeight="1">
      <c r="A2" s="21" t="s">
        <v>3</v>
      </c>
      <c r="B2" s="21"/>
      <c r="C2" s="21"/>
      <c r="D2" s="21"/>
      <c r="E2" s="21"/>
      <c r="F2" s="19"/>
      <c r="G2" s="19"/>
      <c r="H2" s="19"/>
      <c r="I2" s="19"/>
      <c r="J2" s="22" t="s">
        <v>4</v>
      </c>
      <c r="K2" s="22"/>
      <c r="L2" s="22"/>
      <c r="M2" s="22"/>
      <c r="N2" s="22"/>
      <c r="O2" s="22"/>
    </row>
    <row r="3" spans="1:28" s="1" customFormat="1" ht="15" customHeight="1">
      <c r="A3" s="21" t="s">
        <v>5</v>
      </c>
      <c r="B3" s="21"/>
      <c r="C3" s="21"/>
      <c r="D3" s="21"/>
      <c r="E3" s="21"/>
      <c r="F3" s="19"/>
      <c r="G3" s="19"/>
      <c r="H3" s="19"/>
      <c r="I3" s="19"/>
      <c r="J3" s="23"/>
      <c r="K3" s="23"/>
      <c r="L3" s="23"/>
      <c r="M3" s="23"/>
      <c r="N3" s="23"/>
      <c r="O3" s="23"/>
    </row>
    <row r="4" spans="1:28" s="1" customFormat="1" ht="15" customHeight="1">
      <c r="A4" s="27" t="str">
        <f>HYPERLINK("mailto:books@infra-m.ru", "mailto:books@infra-m.ru")</f>
        <v>mailto:books@infra-m.ru</v>
      </c>
      <c r="B4" s="24"/>
      <c r="C4" s="24"/>
      <c r="D4" s="24"/>
      <c r="E4" s="24"/>
      <c r="F4" s="19"/>
      <c r="G4" s="19"/>
      <c r="H4" s="19"/>
      <c r="I4" s="19"/>
      <c r="J4" s="23"/>
      <c r="K4" s="23"/>
      <c r="L4" s="23"/>
      <c r="M4" s="23"/>
      <c r="N4" s="23"/>
      <c r="O4" s="23"/>
    </row>
    <row r="5" spans="1:28" s="1" customFormat="1" ht="15" customHeight="1">
      <c r="A5" s="27" t="str">
        <f>HYPERLINK("https://infra-m.ru", "https://infra-m.ru")</f>
        <v>https://infra-m.ru</v>
      </c>
      <c r="B5" s="24"/>
      <c r="C5" s="24"/>
      <c r="D5" s="24"/>
      <c r="E5" s="24"/>
      <c r="F5" s="19"/>
      <c r="G5" s="19"/>
      <c r="H5" s="19"/>
      <c r="I5" s="19"/>
      <c r="J5" s="23"/>
      <c r="K5" s="23"/>
      <c r="L5" s="23"/>
      <c r="M5" s="23"/>
      <c r="N5" s="23"/>
      <c r="O5" s="23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1828.8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329</v>
      </c>
      <c r="L8" s="9">
        <v>2024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 t="s">
        <v>47</v>
      </c>
      <c r="T8" s="6"/>
      <c r="U8" s="28" t="str">
        <f>HYPERLINK("https://media.infra-m.ru/2101/2101498/cover/2101498.jpg", "Обложка")</f>
        <v>Обложка</v>
      </c>
      <c r="V8" s="28" t="str">
        <f>HYPERLINK("https://znanium.ru/catalog/product/2101498", "Ознакомиться")</f>
        <v>Ознакомиться</v>
      </c>
      <c r="W8" s="8" t="s">
        <v>48</v>
      </c>
      <c r="X8" s="6"/>
      <c r="Y8" s="6" t="s">
        <v>30</v>
      </c>
      <c r="Z8" s="6"/>
      <c r="AA8" s="6"/>
      <c r="AB8" s="6" t="s">
        <v>49</v>
      </c>
    </row>
    <row r="9" spans="1:28" s="4" customFormat="1" ht="51.95" customHeight="1">
      <c r="A9" s="5">
        <v>0</v>
      </c>
      <c r="B9" s="6" t="s">
        <v>50</v>
      </c>
      <c r="C9" s="7">
        <v>1212</v>
      </c>
      <c r="D9" s="8" t="s">
        <v>51</v>
      </c>
      <c r="E9" s="8" t="s">
        <v>52</v>
      </c>
      <c r="F9" s="8" t="s">
        <v>53</v>
      </c>
      <c r="G9" s="6" t="s">
        <v>38</v>
      </c>
      <c r="H9" s="6" t="s">
        <v>54</v>
      </c>
      <c r="I9" s="8" t="s">
        <v>55</v>
      </c>
      <c r="J9" s="9">
        <v>1</v>
      </c>
      <c r="K9" s="9">
        <v>223</v>
      </c>
      <c r="L9" s="9">
        <v>2023</v>
      </c>
      <c r="M9" s="8" t="s">
        <v>56</v>
      </c>
      <c r="N9" s="8" t="s">
        <v>42</v>
      </c>
      <c r="O9" s="8" t="s">
        <v>57</v>
      </c>
      <c r="P9" s="6" t="s">
        <v>44</v>
      </c>
      <c r="Q9" s="8" t="s">
        <v>45</v>
      </c>
      <c r="R9" s="10" t="s">
        <v>58</v>
      </c>
      <c r="S9" s="11" t="s">
        <v>59</v>
      </c>
      <c r="T9" s="6"/>
      <c r="U9" s="28" t="str">
        <f>HYPERLINK("https://media.infra-m.ru/1937/1937950/cover/1937950.jpg", "Обложка")</f>
        <v>Обложка</v>
      </c>
      <c r="V9" s="28" t="str">
        <f>HYPERLINK("https://znanium.ru/catalog/product/1937950", "Ознакомиться")</f>
        <v>Ознакомиться</v>
      </c>
      <c r="W9" s="8" t="s">
        <v>60</v>
      </c>
      <c r="X9" s="6"/>
      <c r="Y9" s="6" t="s">
        <v>30</v>
      </c>
      <c r="Z9" s="6"/>
      <c r="AA9" s="6"/>
      <c r="AB9" s="6" t="s">
        <v>61</v>
      </c>
    </row>
    <row r="10" spans="1:28" s="4" customFormat="1" ht="51.95" customHeight="1">
      <c r="A10" s="5">
        <v>0</v>
      </c>
      <c r="B10" s="6" t="s">
        <v>62</v>
      </c>
      <c r="C10" s="7">
        <v>1932</v>
      </c>
      <c r="D10" s="8" t="s">
        <v>63</v>
      </c>
      <c r="E10" s="8" t="s">
        <v>64</v>
      </c>
      <c r="F10" s="8" t="s">
        <v>65</v>
      </c>
      <c r="G10" s="6" t="s">
        <v>38</v>
      </c>
      <c r="H10" s="6" t="s">
        <v>39</v>
      </c>
      <c r="I10" s="8" t="s">
        <v>40</v>
      </c>
      <c r="J10" s="9">
        <v>1</v>
      </c>
      <c r="K10" s="9">
        <v>350</v>
      </c>
      <c r="L10" s="9">
        <v>2024</v>
      </c>
      <c r="M10" s="8" t="s">
        <v>66</v>
      </c>
      <c r="N10" s="8" t="s">
        <v>42</v>
      </c>
      <c r="O10" s="8" t="s">
        <v>67</v>
      </c>
      <c r="P10" s="6" t="s">
        <v>68</v>
      </c>
      <c r="Q10" s="8" t="s">
        <v>45</v>
      </c>
      <c r="R10" s="10" t="s">
        <v>69</v>
      </c>
      <c r="S10" s="11" t="s">
        <v>70</v>
      </c>
      <c r="T10" s="6"/>
      <c r="U10" s="28" t="str">
        <f>HYPERLINK("https://media.infra-m.ru/1869/1869167/cover/1869167.jpg", "Обложка")</f>
        <v>Обложка</v>
      </c>
      <c r="V10" s="28" t="str">
        <f>HYPERLINK("https://znanium.ru/catalog/product/1869167", "Ознакомиться")</f>
        <v>Ознакомиться</v>
      </c>
      <c r="W10" s="8" t="s">
        <v>71</v>
      </c>
      <c r="X10" s="6"/>
      <c r="Y10" s="6" t="s">
        <v>30</v>
      </c>
      <c r="Z10" s="6"/>
      <c r="AA10" s="6" t="s">
        <v>72</v>
      </c>
      <c r="AB10" s="6" t="s">
        <v>73</v>
      </c>
    </row>
    <row r="11" spans="1:28" s="4" customFormat="1" ht="42" customHeight="1">
      <c r="A11" s="5">
        <v>0</v>
      </c>
      <c r="B11" s="6" t="s">
        <v>74</v>
      </c>
      <c r="C11" s="7">
        <v>1152</v>
      </c>
      <c r="D11" s="8" t="s">
        <v>75</v>
      </c>
      <c r="E11" s="8" t="s">
        <v>76</v>
      </c>
      <c r="F11" s="8" t="s">
        <v>77</v>
      </c>
      <c r="G11" s="6" t="s">
        <v>78</v>
      </c>
      <c r="H11" s="6" t="s">
        <v>39</v>
      </c>
      <c r="I11" s="8" t="s">
        <v>79</v>
      </c>
      <c r="J11" s="13">
        <v>0</v>
      </c>
      <c r="K11" s="9">
        <v>179</v>
      </c>
      <c r="L11" s="9">
        <v>2025</v>
      </c>
      <c r="M11" s="8" t="s">
        <v>80</v>
      </c>
      <c r="N11" s="8" t="s">
        <v>81</v>
      </c>
      <c r="O11" s="8" t="s">
        <v>82</v>
      </c>
      <c r="P11" s="6" t="s">
        <v>68</v>
      </c>
      <c r="Q11" s="8" t="s">
        <v>83</v>
      </c>
      <c r="R11" s="10" t="s">
        <v>84</v>
      </c>
      <c r="S11" s="11"/>
      <c r="T11" s="6"/>
      <c r="U11" s="28" t="str">
        <f>HYPERLINK("https://media.infra-m.ru/2134/2134524/cover/2134524.jpg", "Обложка")</f>
        <v>Обложка</v>
      </c>
      <c r="V11" s="28" t="str">
        <f>HYPERLINK("https://znanium.ru/catalog/product/2134524", "Ознакомиться")</f>
        <v>Ознакомиться</v>
      </c>
      <c r="W11" s="8" t="s">
        <v>85</v>
      </c>
      <c r="X11" s="6"/>
      <c r="Y11" s="6"/>
      <c r="Z11" s="6" t="s">
        <v>86</v>
      </c>
      <c r="AA11" s="6"/>
      <c r="AB11" s="6" t="s">
        <v>87</v>
      </c>
    </row>
    <row r="12" spans="1:28" s="4" customFormat="1" ht="51.95" customHeight="1">
      <c r="A12" s="5">
        <v>0</v>
      </c>
      <c r="B12" s="6" t="s">
        <v>88</v>
      </c>
      <c r="C12" s="7">
        <v>1540.8</v>
      </c>
      <c r="D12" s="8" t="s">
        <v>89</v>
      </c>
      <c r="E12" s="8" t="s">
        <v>90</v>
      </c>
      <c r="F12" s="8" t="s">
        <v>91</v>
      </c>
      <c r="G12" s="6" t="s">
        <v>38</v>
      </c>
      <c r="H12" s="6" t="s">
        <v>39</v>
      </c>
      <c r="I12" s="8" t="s">
        <v>40</v>
      </c>
      <c r="J12" s="9">
        <v>1</v>
      </c>
      <c r="K12" s="9">
        <v>256</v>
      </c>
      <c r="L12" s="9">
        <v>2025</v>
      </c>
      <c r="M12" s="8" t="s">
        <v>92</v>
      </c>
      <c r="N12" s="8" t="s">
        <v>81</v>
      </c>
      <c r="O12" s="8" t="s">
        <v>93</v>
      </c>
      <c r="P12" s="6" t="s">
        <v>44</v>
      </c>
      <c r="Q12" s="8" t="s">
        <v>45</v>
      </c>
      <c r="R12" s="10" t="s">
        <v>94</v>
      </c>
      <c r="S12" s="11" t="s">
        <v>95</v>
      </c>
      <c r="T12" s="6"/>
      <c r="U12" s="28" t="str">
        <f>HYPERLINK("https://media.infra-m.ru/2163/2163787/cover/2163787.jpg", "Обложка")</f>
        <v>Обложка</v>
      </c>
      <c r="V12" s="28" t="str">
        <f>HYPERLINK("https://znanium.ru/catalog/product/1036527", "Ознакомиться")</f>
        <v>Ознакомиться</v>
      </c>
      <c r="W12" s="8" t="s">
        <v>96</v>
      </c>
      <c r="X12" s="6"/>
      <c r="Y12" s="6" t="s">
        <v>30</v>
      </c>
      <c r="Z12" s="6"/>
      <c r="AA12" s="6" t="s">
        <v>72</v>
      </c>
      <c r="AB12" s="6" t="s">
        <v>97</v>
      </c>
    </row>
    <row r="13" spans="1:28" s="4" customFormat="1" ht="51.95" customHeight="1">
      <c r="A13" s="5">
        <v>0</v>
      </c>
      <c r="B13" s="6" t="s">
        <v>98</v>
      </c>
      <c r="C13" s="7">
        <v>1836</v>
      </c>
      <c r="D13" s="8" t="s">
        <v>99</v>
      </c>
      <c r="E13" s="8" t="s">
        <v>100</v>
      </c>
      <c r="F13" s="8" t="s">
        <v>101</v>
      </c>
      <c r="G13" s="6" t="s">
        <v>38</v>
      </c>
      <c r="H13" s="6" t="s">
        <v>39</v>
      </c>
      <c r="I13" s="8" t="s">
        <v>40</v>
      </c>
      <c r="J13" s="9">
        <v>1</v>
      </c>
      <c r="K13" s="9">
        <v>319</v>
      </c>
      <c r="L13" s="9">
        <v>2024</v>
      </c>
      <c r="M13" s="8" t="s">
        <v>102</v>
      </c>
      <c r="N13" s="8" t="s">
        <v>103</v>
      </c>
      <c r="O13" s="8" t="s">
        <v>104</v>
      </c>
      <c r="P13" s="6" t="s">
        <v>68</v>
      </c>
      <c r="Q13" s="8" t="s">
        <v>45</v>
      </c>
      <c r="R13" s="10" t="s">
        <v>105</v>
      </c>
      <c r="S13" s="11" t="s">
        <v>106</v>
      </c>
      <c r="T13" s="6"/>
      <c r="U13" s="28" t="str">
        <f>HYPERLINK("https://media.infra-m.ru/2084/2084111/cover/2084111.jpg", "Обложка")</f>
        <v>Обложка</v>
      </c>
      <c r="V13" s="28" t="str">
        <f>HYPERLINK("https://znanium.ru/catalog/product/2084111", "Ознакомиться")</f>
        <v>Ознакомиться</v>
      </c>
      <c r="W13" s="8" t="s">
        <v>107</v>
      </c>
      <c r="X13" s="6"/>
      <c r="Y13" s="6" t="s">
        <v>30</v>
      </c>
      <c r="Z13" s="6"/>
      <c r="AA13" s="6"/>
      <c r="AB13" s="6" t="s">
        <v>108</v>
      </c>
    </row>
    <row r="14" spans="1:28" s="4" customFormat="1" ht="51.95" customHeight="1">
      <c r="A14" s="5">
        <v>0</v>
      </c>
      <c r="B14" s="6" t="s">
        <v>109</v>
      </c>
      <c r="C14" s="7">
        <v>2164.8000000000002</v>
      </c>
      <c r="D14" s="8" t="s">
        <v>110</v>
      </c>
      <c r="E14" s="8" t="s">
        <v>111</v>
      </c>
      <c r="F14" s="8" t="s">
        <v>112</v>
      </c>
      <c r="G14" s="6" t="s">
        <v>38</v>
      </c>
      <c r="H14" s="6" t="s">
        <v>113</v>
      </c>
      <c r="I14" s="8" t="s">
        <v>40</v>
      </c>
      <c r="J14" s="9">
        <v>1</v>
      </c>
      <c r="K14" s="9">
        <v>384</v>
      </c>
      <c r="L14" s="9">
        <v>2024</v>
      </c>
      <c r="M14" s="8" t="s">
        <v>114</v>
      </c>
      <c r="N14" s="8" t="s">
        <v>42</v>
      </c>
      <c r="O14" s="8" t="s">
        <v>115</v>
      </c>
      <c r="P14" s="6" t="s">
        <v>68</v>
      </c>
      <c r="Q14" s="8" t="s">
        <v>45</v>
      </c>
      <c r="R14" s="10" t="s">
        <v>116</v>
      </c>
      <c r="S14" s="11"/>
      <c r="T14" s="6"/>
      <c r="U14" s="28" t="str">
        <f>HYPERLINK("https://media.infra-m.ru/2151/2151383/cover/2151383.jpg", "Обложка")</f>
        <v>Обложка</v>
      </c>
      <c r="V14" s="28" t="str">
        <f>HYPERLINK("https://znanium.ru/catalog/product/1916205", "Ознакомиться")</f>
        <v>Ознакомиться</v>
      </c>
      <c r="W14" s="8" t="s">
        <v>117</v>
      </c>
      <c r="X14" s="6"/>
      <c r="Y14" s="6" t="s">
        <v>30</v>
      </c>
      <c r="Z14" s="6"/>
      <c r="AA14" s="6"/>
      <c r="AB14" s="6" t="s">
        <v>118</v>
      </c>
    </row>
    <row r="15" spans="1:28" s="4" customFormat="1" ht="51.95" customHeight="1">
      <c r="A15" s="5">
        <v>0</v>
      </c>
      <c r="B15" s="6" t="s">
        <v>119</v>
      </c>
      <c r="C15" s="7">
        <v>2232</v>
      </c>
      <c r="D15" s="8" t="s">
        <v>120</v>
      </c>
      <c r="E15" s="8" t="s">
        <v>121</v>
      </c>
      <c r="F15" s="8" t="s">
        <v>122</v>
      </c>
      <c r="G15" s="6" t="s">
        <v>38</v>
      </c>
      <c r="H15" s="6" t="s">
        <v>54</v>
      </c>
      <c r="I15" s="8" t="s">
        <v>40</v>
      </c>
      <c r="J15" s="9">
        <v>1</v>
      </c>
      <c r="K15" s="9">
        <v>383</v>
      </c>
      <c r="L15" s="9">
        <v>2024</v>
      </c>
      <c r="M15" s="8" t="s">
        <v>123</v>
      </c>
      <c r="N15" s="8" t="s">
        <v>42</v>
      </c>
      <c r="O15" s="8" t="s">
        <v>115</v>
      </c>
      <c r="P15" s="6" t="s">
        <v>44</v>
      </c>
      <c r="Q15" s="8" t="s">
        <v>45</v>
      </c>
      <c r="R15" s="10" t="s">
        <v>124</v>
      </c>
      <c r="S15" s="11" t="s">
        <v>125</v>
      </c>
      <c r="T15" s="6"/>
      <c r="U15" s="28" t="str">
        <f>HYPERLINK("https://media.infra-m.ru/2149/2149040/cover/2149040.jpg", "Обложка")</f>
        <v>Обложка</v>
      </c>
      <c r="V15" s="28" t="str">
        <f>HYPERLINK("https://znanium.ru/catalog/product/2149040", "Ознакомиться")</f>
        <v>Ознакомиться</v>
      </c>
      <c r="W15" s="8" t="s">
        <v>126</v>
      </c>
      <c r="X15" s="6"/>
      <c r="Y15" s="6" t="s">
        <v>30</v>
      </c>
      <c r="Z15" s="6"/>
      <c r="AA15" s="6"/>
      <c r="AB15" s="6" t="s">
        <v>127</v>
      </c>
    </row>
    <row r="16" spans="1:28" s="4" customFormat="1" ht="51.95" customHeight="1">
      <c r="A16" s="5">
        <v>0</v>
      </c>
      <c r="B16" s="6" t="s">
        <v>128</v>
      </c>
      <c r="C16" s="14">
        <v>948</v>
      </c>
      <c r="D16" s="8" t="s">
        <v>129</v>
      </c>
      <c r="E16" s="8" t="s">
        <v>130</v>
      </c>
      <c r="F16" s="8" t="s">
        <v>131</v>
      </c>
      <c r="G16" s="6" t="s">
        <v>38</v>
      </c>
      <c r="H16" s="6" t="s">
        <v>39</v>
      </c>
      <c r="I16" s="8" t="s">
        <v>132</v>
      </c>
      <c r="J16" s="9">
        <v>1</v>
      </c>
      <c r="K16" s="9">
        <v>157</v>
      </c>
      <c r="L16" s="9">
        <v>2023</v>
      </c>
      <c r="M16" s="8" t="s">
        <v>133</v>
      </c>
      <c r="N16" s="8" t="s">
        <v>42</v>
      </c>
      <c r="O16" s="8" t="s">
        <v>57</v>
      </c>
      <c r="P16" s="6" t="s">
        <v>44</v>
      </c>
      <c r="Q16" s="8" t="s">
        <v>83</v>
      </c>
      <c r="R16" s="10" t="s">
        <v>134</v>
      </c>
      <c r="S16" s="11" t="s">
        <v>135</v>
      </c>
      <c r="T16" s="6"/>
      <c r="U16" s="28" t="str">
        <f>HYPERLINK("https://media.infra-m.ru/2082/2082926/cover/2082926.jpg", "Обложка")</f>
        <v>Обложка</v>
      </c>
      <c r="V16" s="28" t="str">
        <f>HYPERLINK("https://znanium.ru/catalog/product/2082926", "Ознакомиться")</f>
        <v>Ознакомиться</v>
      </c>
      <c r="W16" s="8" t="s">
        <v>136</v>
      </c>
      <c r="X16" s="6"/>
      <c r="Y16" s="6" t="s">
        <v>30</v>
      </c>
      <c r="Z16" s="6"/>
      <c r="AA16" s="6"/>
      <c r="AB16" s="6" t="s">
        <v>137</v>
      </c>
    </row>
    <row r="17" spans="1:28" s="4" customFormat="1" ht="42" customHeight="1">
      <c r="A17" s="5">
        <v>0</v>
      </c>
      <c r="B17" s="6" t="s">
        <v>138</v>
      </c>
      <c r="C17" s="14">
        <v>744</v>
      </c>
      <c r="D17" s="8" t="s">
        <v>139</v>
      </c>
      <c r="E17" s="8" t="s">
        <v>140</v>
      </c>
      <c r="F17" s="8" t="s">
        <v>141</v>
      </c>
      <c r="G17" s="6" t="s">
        <v>142</v>
      </c>
      <c r="H17" s="6" t="s">
        <v>143</v>
      </c>
      <c r="I17" s="8" t="s">
        <v>40</v>
      </c>
      <c r="J17" s="9">
        <v>1</v>
      </c>
      <c r="K17" s="9">
        <v>112</v>
      </c>
      <c r="L17" s="9">
        <v>2025</v>
      </c>
      <c r="M17" s="8" t="s">
        <v>144</v>
      </c>
      <c r="N17" s="8" t="s">
        <v>145</v>
      </c>
      <c r="O17" s="8" t="s">
        <v>146</v>
      </c>
      <c r="P17" s="6" t="s">
        <v>44</v>
      </c>
      <c r="Q17" s="8" t="s">
        <v>45</v>
      </c>
      <c r="R17" s="10" t="s">
        <v>147</v>
      </c>
      <c r="S17" s="11"/>
      <c r="T17" s="6"/>
      <c r="U17" s="28" t="str">
        <f>HYPERLINK("https://media.infra-m.ru/2169/2169371/cover/2169371.jpg", "Обложка")</f>
        <v>Обложка</v>
      </c>
      <c r="V17" s="28" t="str">
        <f>HYPERLINK("https://znanium.ru/catalog/product/2169371", "Ознакомиться")</f>
        <v>Ознакомиться</v>
      </c>
      <c r="W17" s="8" t="s">
        <v>148</v>
      </c>
      <c r="X17" s="6" t="s">
        <v>149</v>
      </c>
      <c r="Y17" s="6" t="s">
        <v>30</v>
      </c>
      <c r="Z17" s="6"/>
      <c r="AA17" s="6" t="s">
        <v>72</v>
      </c>
      <c r="AB17" s="6" t="s">
        <v>150</v>
      </c>
    </row>
    <row r="18" spans="1:28" s="4" customFormat="1" ht="44.1" customHeight="1">
      <c r="A18" s="5">
        <v>0</v>
      </c>
      <c r="B18" s="6" t="s">
        <v>151</v>
      </c>
      <c r="C18" s="14">
        <v>948</v>
      </c>
      <c r="D18" s="8" t="s">
        <v>152</v>
      </c>
      <c r="E18" s="8" t="s">
        <v>153</v>
      </c>
      <c r="F18" s="8" t="s">
        <v>154</v>
      </c>
      <c r="G18" s="6" t="s">
        <v>142</v>
      </c>
      <c r="H18" s="6" t="s">
        <v>39</v>
      </c>
      <c r="I18" s="8" t="s">
        <v>155</v>
      </c>
      <c r="J18" s="9">
        <v>1</v>
      </c>
      <c r="K18" s="9">
        <v>175</v>
      </c>
      <c r="L18" s="9">
        <v>2023</v>
      </c>
      <c r="M18" s="8" t="s">
        <v>156</v>
      </c>
      <c r="N18" s="8" t="s">
        <v>145</v>
      </c>
      <c r="O18" s="8" t="s">
        <v>146</v>
      </c>
      <c r="P18" s="6" t="s">
        <v>157</v>
      </c>
      <c r="Q18" s="8" t="s">
        <v>158</v>
      </c>
      <c r="R18" s="10" t="s">
        <v>159</v>
      </c>
      <c r="S18" s="11"/>
      <c r="T18" s="6"/>
      <c r="U18" s="28" t="str">
        <f>HYPERLINK("https://media.infra-m.ru/1913/1913226/cover/1913226.jpg", "Обложка")</f>
        <v>Обложка</v>
      </c>
      <c r="V18" s="28" t="str">
        <f>HYPERLINK("https://znanium.ru/catalog/product/1913226", "Ознакомиться")</f>
        <v>Ознакомиться</v>
      </c>
      <c r="W18" s="8" t="s">
        <v>160</v>
      </c>
      <c r="X18" s="6"/>
      <c r="Y18" s="6" t="s">
        <v>30</v>
      </c>
      <c r="Z18" s="6"/>
      <c r="AA18" s="6"/>
      <c r="AB18" s="6" t="s">
        <v>161</v>
      </c>
    </row>
    <row r="19" spans="1:28" s="4" customFormat="1" ht="51.95" customHeight="1">
      <c r="A19" s="5">
        <v>0</v>
      </c>
      <c r="B19" s="6" t="s">
        <v>162</v>
      </c>
      <c r="C19" s="7">
        <v>2856</v>
      </c>
      <c r="D19" s="8" t="s">
        <v>163</v>
      </c>
      <c r="E19" s="8" t="s">
        <v>164</v>
      </c>
      <c r="F19" s="8" t="s">
        <v>165</v>
      </c>
      <c r="G19" s="6" t="s">
        <v>78</v>
      </c>
      <c r="H19" s="6" t="s">
        <v>39</v>
      </c>
      <c r="I19" s="8" t="s">
        <v>166</v>
      </c>
      <c r="J19" s="13">
        <v>0</v>
      </c>
      <c r="K19" s="9">
        <v>474</v>
      </c>
      <c r="L19" s="9">
        <v>2025</v>
      </c>
      <c r="M19" s="8" t="s">
        <v>167</v>
      </c>
      <c r="N19" s="8" t="s">
        <v>42</v>
      </c>
      <c r="O19" s="8" t="s">
        <v>168</v>
      </c>
      <c r="P19" s="6" t="s">
        <v>169</v>
      </c>
      <c r="Q19" s="8" t="s">
        <v>170</v>
      </c>
      <c r="R19" s="10" t="s">
        <v>171</v>
      </c>
      <c r="S19" s="11" t="s">
        <v>172</v>
      </c>
      <c r="T19" s="6"/>
      <c r="U19" s="28" t="str">
        <f>HYPERLINK("https://media.infra-m.ru/2150/2150298/cover/2150298.jpg", "Обложка")</f>
        <v>Обложка</v>
      </c>
      <c r="V19" s="28" t="str">
        <f>HYPERLINK("https://znanium.ru/catalog/product/2150298", "Ознакомиться")</f>
        <v>Ознакомиться</v>
      </c>
      <c r="W19" s="8"/>
      <c r="X19" s="6"/>
      <c r="Y19" s="6"/>
      <c r="Z19" s="6"/>
      <c r="AA19" s="6"/>
      <c r="AB19" s="6" t="s">
        <v>87</v>
      </c>
    </row>
    <row r="20" spans="1:28" s="4" customFormat="1" ht="51.95" customHeight="1">
      <c r="A20" s="5">
        <v>0</v>
      </c>
      <c r="B20" s="6" t="s">
        <v>173</v>
      </c>
      <c r="C20" s="7">
        <v>2028</v>
      </c>
      <c r="D20" s="8" t="s">
        <v>174</v>
      </c>
      <c r="E20" s="8" t="s">
        <v>175</v>
      </c>
      <c r="F20" s="8" t="s">
        <v>176</v>
      </c>
      <c r="G20" s="6" t="s">
        <v>38</v>
      </c>
      <c r="H20" s="6" t="s">
        <v>39</v>
      </c>
      <c r="I20" s="8" t="s">
        <v>40</v>
      </c>
      <c r="J20" s="9">
        <v>1</v>
      </c>
      <c r="K20" s="9">
        <v>338</v>
      </c>
      <c r="L20" s="9">
        <v>2025</v>
      </c>
      <c r="M20" s="8" t="s">
        <v>177</v>
      </c>
      <c r="N20" s="8" t="s">
        <v>103</v>
      </c>
      <c r="O20" s="8" t="s">
        <v>178</v>
      </c>
      <c r="P20" s="6" t="s">
        <v>44</v>
      </c>
      <c r="Q20" s="8" t="s">
        <v>45</v>
      </c>
      <c r="R20" s="10" t="s">
        <v>179</v>
      </c>
      <c r="S20" s="11" t="s">
        <v>180</v>
      </c>
      <c r="T20" s="6"/>
      <c r="U20" s="28" t="str">
        <f>HYPERLINK("https://media.infra-m.ru/2165/2165434/cover/2165434.jpg", "Обложка")</f>
        <v>Обложка</v>
      </c>
      <c r="V20" s="28" t="str">
        <f>HYPERLINK("https://znanium.ru/catalog/product/2165434", "Ознакомиться")</f>
        <v>Ознакомиться</v>
      </c>
      <c r="W20" s="8" t="s">
        <v>181</v>
      </c>
      <c r="X20" s="6"/>
      <c r="Y20" s="6" t="s">
        <v>30</v>
      </c>
      <c r="Z20" s="6"/>
      <c r="AA20" s="6" t="s">
        <v>72</v>
      </c>
      <c r="AB20" s="6" t="s">
        <v>97</v>
      </c>
    </row>
    <row r="21" spans="1:28" s="4" customFormat="1" ht="51.95" customHeight="1">
      <c r="A21" s="5">
        <v>0</v>
      </c>
      <c r="B21" s="6" t="s">
        <v>182</v>
      </c>
      <c r="C21" s="7">
        <v>2560.8000000000002</v>
      </c>
      <c r="D21" s="8" t="s">
        <v>183</v>
      </c>
      <c r="E21" s="8" t="s">
        <v>184</v>
      </c>
      <c r="F21" s="8" t="s">
        <v>185</v>
      </c>
      <c r="G21" s="6" t="s">
        <v>78</v>
      </c>
      <c r="H21" s="6" t="s">
        <v>143</v>
      </c>
      <c r="I21" s="8" t="s">
        <v>55</v>
      </c>
      <c r="J21" s="9">
        <v>1</v>
      </c>
      <c r="K21" s="9">
        <v>464</v>
      </c>
      <c r="L21" s="9">
        <v>2024</v>
      </c>
      <c r="M21" s="8" t="s">
        <v>186</v>
      </c>
      <c r="N21" s="8" t="s">
        <v>145</v>
      </c>
      <c r="O21" s="8" t="s">
        <v>187</v>
      </c>
      <c r="P21" s="6" t="s">
        <v>44</v>
      </c>
      <c r="Q21" s="8" t="s">
        <v>45</v>
      </c>
      <c r="R21" s="10" t="s">
        <v>188</v>
      </c>
      <c r="S21" s="11" t="s">
        <v>189</v>
      </c>
      <c r="T21" s="6"/>
      <c r="U21" s="28" t="str">
        <f>HYPERLINK("https://media.infra-m.ru/2056/2056630/cover/2056630.jpg", "Обложка")</f>
        <v>Обложка</v>
      </c>
      <c r="V21" s="28" t="str">
        <f>HYPERLINK("https://znanium.ru/catalog/product/1082973", "Ознакомиться")</f>
        <v>Ознакомиться</v>
      </c>
      <c r="W21" s="8" t="s">
        <v>190</v>
      </c>
      <c r="X21" s="6"/>
      <c r="Y21" s="6" t="s">
        <v>30</v>
      </c>
      <c r="Z21" s="6"/>
      <c r="AA21" s="6"/>
      <c r="AB21" s="6" t="s">
        <v>191</v>
      </c>
    </row>
    <row r="22" spans="1:28" s="4" customFormat="1" ht="51.95" customHeight="1">
      <c r="A22" s="5">
        <v>0</v>
      </c>
      <c r="B22" s="6" t="s">
        <v>192</v>
      </c>
      <c r="C22" s="7">
        <v>2220</v>
      </c>
      <c r="D22" s="8" t="s">
        <v>193</v>
      </c>
      <c r="E22" s="8" t="s">
        <v>194</v>
      </c>
      <c r="F22" s="8" t="s">
        <v>195</v>
      </c>
      <c r="G22" s="6" t="s">
        <v>38</v>
      </c>
      <c r="H22" s="6" t="s">
        <v>113</v>
      </c>
      <c r="I22" s="8"/>
      <c r="J22" s="9">
        <v>1</v>
      </c>
      <c r="K22" s="9">
        <v>400</v>
      </c>
      <c r="L22" s="9">
        <v>2024</v>
      </c>
      <c r="M22" s="8" t="s">
        <v>196</v>
      </c>
      <c r="N22" s="8" t="s">
        <v>42</v>
      </c>
      <c r="O22" s="8" t="s">
        <v>115</v>
      </c>
      <c r="P22" s="6" t="s">
        <v>44</v>
      </c>
      <c r="Q22" s="8" t="s">
        <v>83</v>
      </c>
      <c r="R22" s="10" t="s">
        <v>197</v>
      </c>
      <c r="S22" s="11" t="s">
        <v>198</v>
      </c>
      <c r="T22" s="6"/>
      <c r="U22" s="28" t="str">
        <f>HYPERLINK("https://media.infra-m.ru/2131/2131753/cover/2131753.jpg", "Обложка")</f>
        <v>Обложка</v>
      </c>
      <c r="V22" s="28" t="str">
        <f>HYPERLINK("https://znanium.ru/catalog/product/2131753", "Ознакомиться")</f>
        <v>Ознакомиться</v>
      </c>
      <c r="W22" s="8" t="s">
        <v>199</v>
      </c>
      <c r="X22" s="6"/>
      <c r="Y22" s="6" t="s">
        <v>30</v>
      </c>
      <c r="Z22" s="6"/>
      <c r="AA22" s="6"/>
      <c r="AB22" s="6" t="s">
        <v>200</v>
      </c>
    </row>
    <row r="23" spans="1:28" s="4" customFormat="1" ht="51.95" customHeight="1">
      <c r="A23" s="5">
        <v>0</v>
      </c>
      <c r="B23" s="6" t="s">
        <v>201</v>
      </c>
      <c r="C23" s="7">
        <v>1260</v>
      </c>
      <c r="D23" s="8" t="s">
        <v>202</v>
      </c>
      <c r="E23" s="8" t="s">
        <v>203</v>
      </c>
      <c r="F23" s="8" t="s">
        <v>204</v>
      </c>
      <c r="G23" s="6" t="s">
        <v>38</v>
      </c>
      <c r="H23" s="6" t="s">
        <v>39</v>
      </c>
      <c r="I23" s="8" t="s">
        <v>40</v>
      </c>
      <c r="J23" s="9">
        <v>1</v>
      </c>
      <c r="K23" s="9">
        <v>233</v>
      </c>
      <c r="L23" s="9">
        <v>2023</v>
      </c>
      <c r="M23" s="8" t="s">
        <v>205</v>
      </c>
      <c r="N23" s="8" t="s">
        <v>145</v>
      </c>
      <c r="O23" s="8" t="s">
        <v>146</v>
      </c>
      <c r="P23" s="6" t="s">
        <v>68</v>
      </c>
      <c r="Q23" s="8" t="s">
        <v>45</v>
      </c>
      <c r="R23" s="10" t="s">
        <v>206</v>
      </c>
      <c r="S23" s="11" t="s">
        <v>207</v>
      </c>
      <c r="T23" s="6" t="s">
        <v>208</v>
      </c>
      <c r="U23" s="28" t="str">
        <f>HYPERLINK("https://media.infra-m.ru/1920/1920318/cover/1920318.jpg", "Обложка")</f>
        <v>Обложка</v>
      </c>
      <c r="V23" s="28" t="str">
        <f>HYPERLINK("https://znanium.ru/catalog/product/1920318", "Ознакомиться")</f>
        <v>Ознакомиться</v>
      </c>
      <c r="W23" s="8" t="s">
        <v>209</v>
      </c>
      <c r="X23" s="6"/>
      <c r="Y23" s="6" t="s">
        <v>30</v>
      </c>
      <c r="Z23" s="6"/>
      <c r="AA23" s="6"/>
      <c r="AB23" s="6" t="s">
        <v>97</v>
      </c>
    </row>
    <row r="24" spans="1:28" s="4" customFormat="1" ht="51.95" customHeight="1">
      <c r="A24" s="5">
        <v>0</v>
      </c>
      <c r="B24" s="6" t="s">
        <v>210</v>
      </c>
      <c r="C24" s="7">
        <v>1152</v>
      </c>
      <c r="D24" s="8" t="s">
        <v>211</v>
      </c>
      <c r="E24" s="8" t="s">
        <v>212</v>
      </c>
      <c r="F24" s="8" t="s">
        <v>213</v>
      </c>
      <c r="G24" s="6" t="s">
        <v>38</v>
      </c>
      <c r="H24" s="6" t="s">
        <v>39</v>
      </c>
      <c r="I24" s="8" t="s">
        <v>40</v>
      </c>
      <c r="J24" s="9">
        <v>1</v>
      </c>
      <c r="K24" s="9">
        <v>203</v>
      </c>
      <c r="L24" s="9">
        <v>2024</v>
      </c>
      <c r="M24" s="8" t="s">
        <v>214</v>
      </c>
      <c r="N24" s="8" t="s">
        <v>42</v>
      </c>
      <c r="O24" s="8" t="s">
        <v>215</v>
      </c>
      <c r="P24" s="6" t="s">
        <v>44</v>
      </c>
      <c r="Q24" s="8" t="s">
        <v>45</v>
      </c>
      <c r="R24" s="10" t="s">
        <v>216</v>
      </c>
      <c r="S24" s="11" t="s">
        <v>217</v>
      </c>
      <c r="T24" s="6"/>
      <c r="U24" s="28" t="str">
        <f>HYPERLINK("https://media.infra-m.ru/2141/2141116/cover/2141116.jpg", "Обложка")</f>
        <v>Обложка</v>
      </c>
      <c r="V24" s="28" t="str">
        <f>HYPERLINK("https://znanium.ru/catalog/product/2141116", "Ознакомиться")</f>
        <v>Ознакомиться</v>
      </c>
      <c r="W24" s="8" t="s">
        <v>218</v>
      </c>
      <c r="X24" s="6"/>
      <c r="Y24" s="6" t="s">
        <v>30</v>
      </c>
      <c r="Z24" s="6"/>
      <c r="AA24" s="6"/>
      <c r="AB24" s="6" t="s">
        <v>219</v>
      </c>
    </row>
    <row r="25" spans="1:28" s="4" customFormat="1" ht="51.95" customHeight="1">
      <c r="A25" s="5">
        <v>0</v>
      </c>
      <c r="B25" s="6" t="s">
        <v>220</v>
      </c>
      <c r="C25" s="14">
        <v>563.9</v>
      </c>
      <c r="D25" s="8" t="s">
        <v>221</v>
      </c>
      <c r="E25" s="8" t="s">
        <v>222</v>
      </c>
      <c r="F25" s="8" t="s">
        <v>223</v>
      </c>
      <c r="G25" s="6" t="s">
        <v>38</v>
      </c>
      <c r="H25" s="6" t="s">
        <v>39</v>
      </c>
      <c r="I25" s="8" t="s">
        <v>224</v>
      </c>
      <c r="J25" s="9">
        <v>16</v>
      </c>
      <c r="K25" s="9">
        <v>234</v>
      </c>
      <c r="L25" s="9">
        <v>2015</v>
      </c>
      <c r="M25" s="8" t="s">
        <v>225</v>
      </c>
      <c r="N25" s="8" t="s">
        <v>81</v>
      </c>
      <c r="O25" s="8" t="s">
        <v>226</v>
      </c>
      <c r="P25" s="6" t="s">
        <v>44</v>
      </c>
      <c r="Q25" s="8" t="s">
        <v>227</v>
      </c>
      <c r="R25" s="10" t="s">
        <v>228</v>
      </c>
      <c r="S25" s="11" t="s">
        <v>229</v>
      </c>
      <c r="T25" s="6"/>
      <c r="U25" s="28" t="str">
        <f>HYPERLINK("https://media.infra-m.ru/0488/0488066/cover/488066.jpg", "Обложка")</f>
        <v>Обложка</v>
      </c>
      <c r="V25" s="28" t="str">
        <f>HYPERLINK("https://znanium.ru/catalog/product/1007087", "Ознакомиться")</f>
        <v>Ознакомиться</v>
      </c>
      <c r="W25" s="8" t="s">
        <v>230</v>
      </c>
      <c r="X25" s="6"/>
      <c r="Y25" s="6" t="s">
        <v>30</v>
      </c>
      <c r="Z25" s="6"/>
      <c r="AA25" s="6"/>
      <c r="AB25" s="6" t="s">
        <v>231</v>
      </c>
    </row>
    <row r="26" spans="1:28" s="4" customFormat="1" ht="42" customHeight="1">
      <c r="A26" s="5">
        <v>0</v>
      </c>
      <c r="B26" s="6" t="s">
        <v>232</v>
      </c>
      <c r="C26" s="14">
        <v>804</v>
      </c>
      <c r="D26" s="8" t="s">
        <v>233</v>
      </c>
      <c r="E26" s="8" t="s">
        <v>234</v>
      </c>
      <c r="F26" s="8" t="s">
        <v>235</v>
      </c>
      <c r="G26" s="6" t="s">
        <v>142</v>
      </c>
      <c r="H26" s="6" t="s">
        <v>236</v>
      </c>
      <c r="I26" s="8" t="s">
        <v>237</v>
      </c>
      <c r="J26" s="9">
        <v>1</v>
      </c>
      <c r="K26" s="9">
        <v>160</v>
      </c>
      <c r="L26" s="9">
        <v>2022</v>
      </c>
      <c r="M26" s="8" t="s">
        <v>238</v>
      </c>
      <c r="N26" s="8" t="s">
        <v>42</v>
      </c>
      <c r="O26" s="8" t="s">
        <v>57</v>
      </c>
      <c r="P26" s="6" t="s">
        <v>157</v>
      </c>
      <c r="Q26" s="8" t="s">
        <v>158</v>
      </c>
      <c r="R26" s="10" t="s">
        <v>239</v>
      </c>
      <c r="S26" s="11"/>
      <c r="T26" s="6"/>
      <c r="U26" s="28" t="str">
        <f>HYPERLINK("https://media.infra-m.ru/1818/1818210/cover/1818210.jpg", "Обложка")</f>
        <v>Обложка</v>
      </c>
      <c r="V26" s="28" t="str">
        <f>HYPERLINK("https://znanium.ru/catalog/product/1818210", "Ознакомиться")</f>
        <v>Ознакомиться</v>
      </c>
      <c r="W26" s="8" t="s">
        <v>240</v>
      </c>
      <c r="X26" s="6"/>
      <c r="Y26" s="6" t="s">
        <v>30</v>
      </c>
      <c r="Z26" s="6"/>
      <c r="AA26" s="6"/>
      <c r="AB26" s="6" t="s">
        <v>118</v>
      </c>
    </row>
    <row r="27" spans="1:28" s="4" customFormat="1" ht="51.95" customHeight="1">
      <c r="A27" s="5">
        <v>0</v>
      </c>
      <c r="B27" s="6" t="s">
        <v>241</v>
      </c>
      <c r="C27" s="7">
        <v>1108.8</v>
      </c>
      <c r="D27" s="8" t="s">
        <v>242</v>
      </c>
      <c r="E27" s="8" t="s">
        <v>243</v>
      </c>
      <c r="F27" s="8" t="s">
        <v>244</v>
      </c>
      <c r="G27" s="6" t="s">
        <v>142</v>
      </c>
      <c r="H27" s="6" t="s">
        <v>113</v>
      </c>
      <c r="I27" s="8"/>
      <c r="J27" s="9">
        <v>1</v>
      </c>
      <c r="K27" s="9">
        <v>184</v>
      </c>
      <c r="L27" s="9">
        <v>2024</v>
      </c>
      <c r="M27" s="8" t="s">
        <v>245</v>
      </c>
      <c r="N27" s="8" t="s">
        <v>42</v>
      </c>
      <c r="O27" s="8" t="s">
        <v>246</v>
      </c>
      <c r="P27" s="6" t="s">
        <v>44</v>
      </c>
      <c r="Q27" s="8" t="s">
        <v>83</v>
      </c>
      <c r="R27" s="10" t="s">
        <v>247</v>
      </c>
      <c r="S27" s="11" t="s">
        <v>248</v>
      </c>
      <c r="T27" s="6"/>
      <c r="U27" s="28" t="str">
        <f>HYPERLINK("https://media.infra-m.ru/2149/2149571/cover/2149571.jpg", "Обложка")</f>
        <v>Обложка</v>
      </c>
      <c r="V27" s="28" t="str">
        <f>HYPERLINK("https://znanium.ru/catalog/product/1024062", "Ознакомиться")</f>
        <v>Ознакомиться</v>
      </c>
      <c r="W27" s="8" t="s">
        <v>249</v>
      </c>
      <c r="X27" s="6"/>
      <c r="Y27" s="6" t="s">
        <v>30</v>
      </c>
      <c r="Z27" s="6"/>
      <c r="AA27" s="6"/>
      <c r="AB27" s="6" t="s">
        <v>250</v>
      </c>
    </row>
    <row r="28" spans="1:28" s="4" customFormat="1" ht="51.95" customHeight="1">
      <c r="A28" s="5">
        <v>0</v>
      </c>
      <c r="B28" s="6" t="s">
        <v>251</v>
      </c>
      <c r="C28" s="7">
        <v>2212.8000000000002</v>
      </c>
      <c r="D28" s="8" t="s">
        <v>252</v>
      </c>
      <c r="E28" s="8" t="s">
        <v>253</v>
      </c>
      <c r="F28" s="8" t="s">
        <v>254</v>
      </c>
      <c r="G28" s="6" t="s">
        <v>78</v>
      </c>
      <c r="H28" s="6" t="s">
        <v>143</v>
      </c>
      <c r="I28" s="8" t="s">
        <v>55</v>
      </c>
      <c r="J28" s="9">
        <v>1</v>
      </c>
      <c r="K28" s="9">
        <v>400</v>
      </c>
      <c r="L28" s="9">
        <v>2024</v>
      </c>
      <c r="M28" s="8" t="s">
        <v>255</v>
      </c>
      <c r="N28" s="8" t="s">
        <v>42</v>
      </c>
      <c r="O28" s="8" t="s">
        <v>215</v>
      </c>
      <c r="P28" s="6" t="s">
        <v>44</v>
      </c>
      <c r="Q28" s="8" t="s">
        <v>45</v>
      </c>
      <c r="R28" s="10" t="s">
        <v>256</v>
      </c>
      <c r="S28" s="11" t="s">
        <v>257</v>
      </c>
      <c r="T28" s="6"/>
      <c r="U28" s="28" t="str">
        <f>HYPERLINK("https://media.infra-m.ru/2102/2102678/cover/2102678.jpg", "Обложка")</f>
        <v>Обложка</v>
      </c>
      <c r="V28" s="28" t="str">
        <f>HYPERLINK("https://znanium.ru/catalog/product/1144495", "Ознакомиться")</f>
        <v>Ознакомиться</v>
      </c>
      <c r="W28" s="8" t="s">
        <v>258</v>
      </c>
      <c r="X28" s="6"/>
      <c r="Y28" s="6" t="s">
        <v>30</v>
      </c>
      <c r="Z28" s="6"/>
      <c r="AA28" s="6"/>
      <c r="AB28" s="6" t="s">
        <v>259</v>
      </c>
    </row>
    <row r="29" spans="1:28" s="4" customFormat="1" ht="51.95" customHeight="1">
      <c r="A29" s="5">
        <v>0</v>
      </c>
      <c r="B29" s="6" t="s">
        <v>260</v>
      </c>
      <c r="C29" s="7">
        <v>1524</v>
      </c>
      <c r="D29" s="8" t="s">
        <v>261</v>
      </c>
      <c r="E29" s="8" t="s">
        <v>262</v>
      </c>
      <c r="F29" s="8" t="s">
        <v>263</v>
      </c>
      <c r="G29" s="6" t="s">
        <v>38</v>
      </c>
      <c r="H29" s="6" t="s">
        <v>143</v>
      </c>
      <c r="I29" s="8" t="s">
        <v>40</v>
      </c>
      <c r="J29" s="9">
        <v>1</v>
      </c>
      <c r="K29" s="9">
        <v>280</v>
      </c>
      <c r="L29" s="9">
        <v>2023</v>
      </c>
      <c r="M29" s="8" t="s">
        <v>264</v>
      </c>
      <c r="N29" s="8" t="s">
        <v>145</v>
      </c>
      <c r="O29" s="8" t="s">
        <v>146</v>
      </c>
      <c r="P29" s="6" t="s">
        <v>68</v>
      </c>
      <c r="Q29" s="8" t="s">
        <v>45</v>
      </c>
      <c r="R29" s="10" t="s">
        <v>265</v>
      </c>
      <c r="S29" s="11" t="s">
        <v>266</v>
      </c>
      <c r="T29" s="6"/>
      <c r="U29" s="28" t="str">
        <f>HYPERLINK("https://media.infra-m.ru/1971/1971052/cover/1971052.jpg", "Обложка")</f>
        <v>Обложка</v>
      </c>
      <c r="V29" s="28" t="str">
        <f>HYPERLINK("https://znanium.ru/catalog/product/1971052", "Ознакомиться")</f>
        <v>Ознакомиться</v>
      </c>
      <c r="W29" s="8" t="s">
        <v>267</v>
      </c>
      <c r="X29" s="6"/>
      <c r="Y29" s="6" t="s">
        <v>30</v>
      </c>
      <c r="Z29" s="6"/>
      <c r="AA29" s="6" t="s">
        <v>72</v>
      </c>
      <c r="AB29" s="6" t="s">
        <v>268</v>
      </c>
    </row>
    <row r="30" spans="1:28" s="4" customFormat="1" ht="51.95" customHeight="1">
      <c r="A30" s="5">
        <v>0</v>
      </c>
      <c r="B30" s="6" t="s">
        <v>269</v>
      </c>
      <c r="C30" s="7">
        <v>1188</v>
      </c>
      <c r="D30" s="8" t="s">
        <v>270</v>
      </c>
      <c r="E30" s="8" t="s">
        <v>271</v>
      </c>
      <c r="F30" s="8" t="s">
        <v>272</v>
      </c>
      <c r="G30" s="6" t="s">
        <v>38</v>
      </c>
      <c r="H30" s="6" t="s">
        <v>39</v>
      </c>
      <c r="I30" s="8" t="s">
        <v>40</v>
      </c>
      <c r="J30" s="9">
        <v>1</v>
      </c>
      <c r="K30" s="9">
        <v>215</v>
      </c>
      <c r="L30" s="9">
        <v>2024</v>
      </c>
      <c r="M30" s="8" t="s">
        <v>273</v>
      </c>
      <c r="N30" s="8" t="s">
        <v>145</v>
      </c>
      <c r="O30" s="8" t="s">
        <v>146</v>
      </c>
      <c r="P30" s="6" t="s">
        <v>44</v>
      </c>
      <c r="Q30" s="8" t="s">
        <v>45</v>
      </c>
      <c r="R30" s="10" t="s">
        <v>274</v>
      </c>
      <c r="S30" s="11" t="s">
        <v>275</v>
      </c>
      <c r="T30" s="6"/>
      <c r="U30" s="28" t="str">
        <f>HYPERLINK("https://media.infra-m.ru/2126/2126590/cover/2126590.jpg", "Обложка")</f>
        <v>Обложка</v>
      </c>
      <c r="V30" s="28" t="str">
        <f>HYPERLINK("https://znanium.ru/catalog/product/2126590", "Ознакомиться")</f>
        <v>Ознакомиться</v>
      </c>
      <c r="W30" s="8" t="s">
        <v>267</v>
      </c>
      <c r="X30" s="6"/>
      <c r="Y30" s="6" t="s">
        <v>30</v>
      </c>
      <c r="Z30" s="6"/>
      <c r="AA30" s="6" t="s">
        <v>72</v>
      </c>
      <c r="AB30" s="6" t="s">
        <v>276</v>
      </c>
    </row>
    <row r="31" spans="1:28" s="4" customFormat="1" ht="51.95" customHeight="1">
      <c r="A31" s="5">
        <v>0</v>
      </c>
      <c r="B31" s="6" t="s">
        <v>277</v>
      </c>
      <c r="C31" s="7">
        <v>1044</v>
      </c>
      <c r="D31" s="8" t="s">
        <v>278</v>
      </c>
      <c r="E31" s="8" t="s">
        <v>279</v>
      </c>
      <c r="F31" s="8" t="s">
        <v>280</v>
      </c>
      <c r="G31" s="6" t="s">
        <v>38</v>
      </c>
      <c r="H31" s="6" t="s">
        <v>39</v>
      </c>
      <c r="I31" s="8" t="s">
        <v>132</v>
      </c>
      <c r="J31" s="9">
        <v>1</v>
      </c>
      <c r="K31" s="9">
        <v>108</v>
      </c>
      <c r="L31" s="9">
        <v>2024</v>
      </c>
      <c r="M31" s="8" t="s">
        <v>281</v>
      </c>
      <c r="N31" s="8" t="s">
        <v>42</v>
      </c>
      <c r="O31" s="8" t="s">
        <v>57</v>
      </c>
      <c r="P31" s="6" t="s">
        <v>44</v>
      </c>
      <c r="Q31" s="8" t="s">
        <v>83</v>
      </c>
      <c r="R31" s="10" t="s">
        <v>282</v>
      </c>
      <c r="S31" s="11" t="s">
        <v>283</v>
      </c>
      <c r="T31" s="6"/>
      <c r="U31" s="28" t="str">
        <f>HYPERLINK("https://media.infra-m.ru/2099/2099973/cover/2099973.jpg", "Обложка")</f>
        <v>Обложка</v>
      </c>
      <c r="V31" s="28" t="str">
        <f>HYPERLINK("https://znanium.ru/catalog/product/2099973", "Ознакомиться")</f>
        <v>Ознакомиться</v>
      </c>
      <c r="W31" s="8" t="s">
        <v>284</v>
      </c>
      <c r="X31" s="6"/>
      <c r="Y31" s="6" t="s">
        <v>30</v>
      </c>
      <c r="Z31" s="6"/>
      <c r="AA31" s="6"/>
      <c r="AB31" s="6" t="s">
        <v>137</v>
      </c>
    </row>
    <row r="32" spans="1:28" s="4" customFormat="1" ht="51.95" customHeight="1">
      <c r="A32" s="5">
        <v>0</v>
      </c>
      <c r="B32" s="6" t="s">
        <v>285</v>
      </c>
      <c r="C32" s="7">
        <v>2556</v>
      </c>
      <c r="D32" s="8" t="s">
        <v>286</v>
      </c>
      <c r="E32" s="8" t="s">
        <v>287</v>
      </c>
      <c r="F32" s="8" t="s">
        <v>288</v>
      </c>
      <c r="G32" s="6" t="s">
        <v>78</v>
      </c>
      <c r="H32" s="6" t="s">
        <v>143</v>
      </c>
      <c r="I32" s="8" t="s">
        <v>40</v>
      </c>
      <c r="J32" s="9">
        <v>1</v>
      </c>
      <c r="K32" s="9">
        <v>464</v>
      </c>
      <c r="L32" s="9">
        <v>2024</v>
      </c>
      <c r="M32" s="8" t="s">
        <v>289</v>
      </c>
      <c r="N32" s="8" t="s">
        <v>42</v>
      </c>
      <c r="O32" s="8" t="s">
        <v>115</v>
      </c>
      <c r="P32" s="6" t="s">
        <v>44</v>
      </c>
      <c r="Q32" s="8" t="s">
        <v>45</v>
      </c>
      <c r="R32" s="10" t="s">
        <v>290</v>
      </c>
      <c r="S32" s="11" t="s">
        <v>291</v>
      </c>
      <c r="T32" s="6"/>
      <c r="U32" s="28" t="str">
        <f>HYPERLINK("https://media.infra-m.ru/2122/2122501/cover/2122501.jpg", "Обложка")</f>
        <v>Обложка</v>
      </c>
      <c r="V32" s="28" t="str">
        <f>HYPERLINK("https://znanium.ru/catalog/product/2122501", "Ознакомиться")</f>
        <v>Ознакомиться</v>
      </c>
      <c r="W32" s="8" t="s">
        <v>292</v>
      </c>
      <c r="X32" s="6"/>
      <c r="Y32" s="6" t="s">
        <v>30</v>
      </c>
      <c r="Z32" s="6"/>
      <c r="AA32" s="6"/>
      <c r="AB32" s="6" t="s">
        <v>293</v>
      </c>
    </row>
    <row r="33" spans="1:28" s="4" customFormat="1" ht="51.95" customHeight="1">
      <c r="A33" s="5">
        <v>0</v>
      </c>
      <c r="B33" s="6" t="s">
        <v>294</v>
      </c>
      <c r="C33" s="14">
        <v>880.8</v>
      </c>
      <c r="D33" s="8" t="s">
        <v>295</v>
      </c>
      <c r="E33" s="8" t="s">
        <v>296</v>
      </c>
      <c r="F33" s="8" t="s">
        <v>297</v>
      </c>
      <c r="G33" s="6" t="s">
        <v>38</v>
      </c>
      <c r="H33" s="6" t="s">
        <v>39</v>
      </c>
      <c r="I33" s="8" t="s">
        <v>40</v>
      </c>
      <c r="J33" s="9">
        <v>1</v>
      </c>
      <c r="K33" s="9">
        <v>159</v>
      </c>
      <c r="L33" s="9">
        <v>2024</v>
      </c>
      <c r="M33" s="8" t="s">
        <v>298</v>
      </c>
      <c r="N33" s="8" t="s">
        <v>42</v>
      </c>
      <c r="O33" s="8" t="s">
        <v>299</v>
      </c>
      <c r="P33" s="6" t="s">
        <v>68</v>
      </c>
      <c r="Q33" s="8" t="s">
        <v>45</v>
      </c>
      <c r="R33" s="10" t="s">
        <v>300</v>
      </c>
      <c r="S33" s="11" t="s">
        <v>301</v>
      </c>
      <c r="T33" s="6"/>
      <c r="U33" s="28" t="str">
        <f>HYPERLINK("https://media.infra-m.ru/2161/2161787/cover/2161787.jpg", "Обложка")</f>
        <v>Обложка</v>
      </c>
      <c r="V33" s="28" t="str">
        <f>HYPERLINK("https://znanium.ru/catalog/product/2104861", "Ознакомиться")</f>
        <v>Ознакомиться</v>
      </c>
      <c r="W33" s="8" t="s">
        <v>302</v>
      </c>
      <c r="X33" s="6"/>
      <c r="Y33" s="6" t="s">
        <v>30</v>
      </c>
      <c r="Z33" s="6"/>
      <c r="AA33" s="6"/>
      <c r="AB33" s="6" t="s">
        <v>303</v>
      </c>
    </row>
    <row r="34" spans="1:28" s="4" customFormat="1" ht="51.95" customHeight="1">
      <c r="A34" s="5">
        <v>0</v>
      </c>
      <c r="B34" s="6" t="s">
        <v>304</v>
      </c>
      <c r="C34" s="7">
        <v>1216.8</v>
      </c>
      <c r="D34" s="8" t="s">
        <v>305</v>
      </c>
      <c r="E34" s="8" t="s">
        <v>306</v>
      </c>
      <c r="F34" s="8" t="s">
        <v>307</v>
      </c>
      <c r="G34" s="6" t="s">
        <v>38</v>
      </c>
      <c r="H34" s="6" t="s">
        <v>39</v>
      </c>
      <c r="I34" s="8" t="s">
        <v>308</v>
      </c>
      <c r="J34" s="9">
        <v>1</v>
      </c>
      <c r="K34" s="9">
        <v>271</v>
      </c>
      <c r="L34" s="9">
        <v>2024</v>
      </c>
      <c r="M34" s="8" t="s">
        <v>309</v>
      </c>
      <c r="N34" s="8" t="s">
        <v>81</v>
      </c>
      <c r="O34" s="8" t="s">
        <v>310</v>
      </c>
      <c r="P34" s="6" t="s">
        <v>311</v>
      </c>
      <c r="Q34" s="8" t="s">
        <v>312</v>
      </c>
      <c r="R34" s="10" t="s">
        <v>313</v>
      </c>
      <c r="S34" s="11" t="s">
        <v>314</v>
      </c>
      <c r="T34" s="6"/>
      <c r="U34" s="28" t="str">
        <f>HYPERLINK("https://media.infra-m.ru/2175/2175573/cover/2175573.jpg", "Обложка")</f>
        <v>Обложка</v>
      </c>
      <c r="V34" s="28" t="str">
        <f>HYPERLINK("https://znanium.ru/catalog/product/2168889", "Ознакомиться")</f>
        <v>Ознакомиться</v>
      </c>
      <c r="W34" s="8"/>
      <c r="X34" s="6"/>
      <c r="Y34" s="6" t="s">
        <v>30</v>
      </c>
      <c r="Z34" s="6"/>
      <c r="AA34" s="6"/>
      <c r="AB34" s="6" t="s">
        <v>315</v>
      </c>
    </row>
    <row r="35" spans="1:28" s="4" customFormat="1" ht="51.95" customHeight="1">
      <c r="A35" s="5">
        <v>0</v>
      </c>
      <c r="B35" s="6" t="s">
        <v>316</v>
      </c>
      <c r="C35" s="14">
        <v>719.9</v>
      </c>
      <c r="D35" s="8" t="s">
        <v>317</v>
      </c>
      <c r="E35" s="8" t="s">
        <v>318</v>
      </c>
      <c r="F35" s="8" t="s">
        <v>307</v>
      </c>
      <c r="G35" s="6" t="s">
        <v>38</v>
      </c>
      <c r="H35" s="6" t="s">
        <v>39</v>
      </c>
      <c r="I35" s="8"/>
      <c r="J35" s="9">
        <v>1</v>
      </c>
      <c r="K35" s="9">
        <v>462</v>
      </c>
      <c r="L35" s="9">
        <v>2021</v>
      </c>
      <c r="M35" s="8" t="s">
        <v>319</v>
      </c>
      <c r="N35" s="8" t="s">
        <v>81</v>
      </c>
      <c r="O35" s="8" t="s">
        <v>310</v>
      </c>
      <c r="P35" s="6" t="s">
        <v>311</v>
      </c>
      <c r="Q35" s="8" t="s">
        <v>312</v>
      </c>
      <c r="R35" s="10" t="s">
        <v>313</v>
      </c>
      <c r="S35" s="11" t="s">
        <v>320</v>
      </c>
      <c r="T35" s="6"/>
      <c r="U35" s="28" t="str">
        <f>HYPERLINK("https://media.infra-m.ru/1142/1142541/cover/1142541.jpg", "Обложка")</f>
        <v>Обложка</v>
      </c>
      <c r="V35" s="28" t="str">
        <f>HYPERLINK("https://znanium.ru/catalog/product/2168889", "Ознакомиться")</f>
        <v>Ознакомиться</v>
      </c>
      <c r="W35" s="8"/>
      <c r="X35" s="6"/>
      <c r="Y35" s="6" t="s">
        <v>30</v>
      </c>
      <c r="Z35" s="6"/>
      <c r="AA35" s="6"/>
      <c r="AB35" s="6" t="s">
        <v>118</v>
      </c>
    </row>
    <row r="36" spans="1:28" s="4" customFormat="1" ht="51.95" customHeight="1">
      <c r="A36" s="5">
        <v>0</v>
      </c>
      <c r="B36" s="6" t="s">
        <v>321</v>
      </c>
      <c r="C36" s="7">
        <v>1056</v>
      </c>
      <c r="D36" s="8" t="s">
        <v>322</v>
      </c>
      <c r="E36" s="8" t="s">
        <v>323</v>
      </c>
      <c r="F36" s="8" t="s">
        <v>324</v>
      </c>
      <c r="G36" s="6" t="s">
        <v>38</v>
      </c>
      <c r="H36" s="6" t="s">
        <v>39</v>
      </c>
      <c r="I36" s="8" t="s">
        <v>40</v>
      </c>
      <c r="J36" s="9">
        <v>1</v>
      </c>
      <c r="K36" s="9">
        <v>183</v>
      </c>
      <c r="L36" s="9">
        <v>2024</v>
      </c>
      <c r="M36" s="8" t="s">
        <v>325</v>
      </c>
      <c r="N36" s="8" t="s">
        <v>42</v>
      </c>
      <c r="O36" s="8" t="s">
        <v>299</v>
      </c>
      <c r="P36" s="6" t="s">
        <v>68</v>
      </c>
      <c r="Q36" s="8" t="s">
        <v>45</v>
      </c>
      <c r="R36" s="10" t="s">
        <v>326</v>
      </c>
      <c r="S36" s="11" t="s">
        <v>327</v>
      </c>
      <c r="T36" s="6"/>
      <c r="U36" s="28" t="str">
        <f>HYPERLINK("https://media.infra-m.ru/2132/2132240/cover/2132240.jpg", "Обложка")</f>
        <v>Обложка</v>
      </c>
      <c r="V36" s="28" t="str">
        <f>HYPERLINK("https://znanium.ru/catalog/product/2132240", "Ознакомиться")</f>
        <v>Ознакомиться</v>
      </c>
      <c r="W36" s="8" t="s">
        <v>107</v>
      </c>
      <c r="X36" s="6"/>
      <c r="Y36" s="6" t="s">
        <v>30</v>
      </c>
      <c r="Z36" s="6"/>
      <c r="AA36" s="6"/>
      <c r="AB36" s="6" t="s">
        <v>328</v>
      </c>
    </row>
    <row r="37" spans="1:28" s="4" customFormat="1" ht="42" customHeight="1">
      <c r="A37" s="5">
        <v>0</v>
      </c>
      <c r="B37" s="6" t="s">
        <v>329</v>
      </c>
      <c r="C37" s="7">
        <v>1776</v>
      </c>
      <c r="D37" s="8" t="s">
        <v>330</v>
      </c>
      <c r="E37" s="8" t="s">
        <v>331</v>
      </c>
      <c r="F37" s="8" t="s">
        <v>332</v>
      </c>
      <c r="G37" s="6" t="s">
        <v>78</v>
      </c>
      <c r="H37" s="6" t="s">
        <v>39</v>
      </c>
      <c r="I37" s="8" t="s">
        <v>79</v>
      </c>
      <c r="J37" s="13">
        <v>0</v>
      </c>
      <c r="K37" s="9">
        <v>283</v>
      </c>
      <c r="L37" s="9">
        <v>2025</v>
      </c>
      <c r="M37" s="8" t="s">
        <v>333</v>
      </c>
      <c r="N37" s="8" t="s">
        <v>103</v>
      </c>
      <c r="O37" s="8" t="s">
        <v>178</v>
      </c>
      <c r="P37" s="6" t="s">
        <v>44</v>
      </c>
      <c r="Q37" s="8" t="s">
        <v>83</v>
      </c>
      <c r="R37" s="10" t="s">
        <v>334</v>
      </c>
      <c r="S37" s="11"/>
      <c r="T37" s="6"/>
      <c r="U37" s="28" t="str">
        <f>HYPERLINK("https://media.infra-m.ru/2134/2134353/cover/2134353.jpg", "Обложка")</f>
        <v>Обложка</v>
      </c>
      <c r="V37" s="28" t="str">
        <f>HYPERLINK("https://znanium.ru/catalog/product/2134353", "Ознакомиться")</f>
        <v>Ознакомиться</v>
      </c>
      <c r="W37" s="8" t="s">
        <v>335</v>
      </c>
      <c r="X37" s="6"/>
      <c r="Y37" s="6"/>
      <c r="Z37" s="6" t="s">
        <v>86</v>
      </c>
      <c r="AA37" s="6"/>
      <c r="AB37" s="6" t="s">
        <v>87</v>
      </c>
    </row>
    <row r="38" spans="1:28" s="4" customFormat="1" ht="51.95" customHeight="1">
      <c r="A38" s="5">
        <v>0</v>
      </c>
      <c r="B38" s="6" t="s">
        <v>336</v>
      </c>
      <c r="C38" s="7">
        <v>1252.8</v>
      </c>
      <c r="D38" s="8" t="s">
        <v>337</v>
      </c>
      <c r="E38" s="8" t="s">
        <v>338</v>
      </c>
      <c r="F38" s="8" t="s">
        <v>339</v>
      </c>
      <c r="G38" s="6" t="s">
        <v>78</v>
      </c>
      <c r="H38" s="6" t="s">
        <v>39</v>
      </c>
      <c r="I38" s="8" t="s">
        <v>40</v>
      </c>
      <c r="J38" s="9">
        <v>1</v>
      </c>
      <c r="K38" s="9">
        <v>209</v>
      </c>
      <c r="L38" s="9">
        <v>2025</v>
      </c>
      <c r="M38" s="8" t="s">
        <v>340</v>
      </c>
      <c r="N38" s="8" t="s">
        <v>42</v>
      </c>
      <c r="O38" s="8" t="s">
        <v>115</v>
      </c>
      <c r="P38" s="6" t="s">
        <v>44</v>
      </c>
      <c r="Q38" s="8" t="s">
        <v>45</v>
      </c>
      <c r="R38" s="10" t="s">
        <v>341</v>
      </c>
      <c r="S38" s="11" t="s">
        <v>342</v>
      </c>
      <c r="T38" s="6"/>
      <c r="U38" s="28" t="str">
        <f>HYPERLINK("https://media.infra-m.ru/2169/2169728/cover/2169728.jpg", "Обложка")</f>
        <v>Обложка</v>
      </c>
      <c r="V38" s="28" t="str">
        <f>HYPERLINK("https://znanium.ru/catalog/product/2103177", "Ознакомиться")</f>
        <v>Ознакомиться</v>
      </c>
      <c r="W38" s="8" t="s">
        <v>343</v>
      </c>
      <c r="X38" s="6"/>
      <c r="Y38" s="6" t="s">
        <v>30</v>
      </c>
      <c r="Z38" s="6"/>
      <c r="AA38" s="6"/>
      <c r="AB38" s="6" t="s">
        <v>344</v>
      </c>
    </row>
    <row r="39" spans="1:28" s="4" customFormat="1" ht="51.95" customHeight="1">
      <c r="A39" s="5">
        <v>0</v>
      </c>
      <c r="B39" s="6" t="s">
        <v>345</v>
      </c>
      <c r="C39" s="7">
        <v>1800</v>
      </c>
      <c r="D39" s="8" t="s">
        <v>346</v>
      </c>
      <c r="E39" s="8" t="s">
        <v>347</v>
      </c>
      <c r="F39" s="8" t="s">
        <v>348</v>
      </c>
      <c r="G39" s="6" t="s">
        <v>38</v>
      </c>
      <c r="H39" s="6" t="s">
        <v>54</v>
      </c>
      <c r="I39" s="8" t="s">
        <v>55</v>
      </c>
      <c r="J39" s="9">
        <v>1</v>
      </c>
      <c r="K39" s="9">
        <v>320</v>
      </c>
      <c r="L39" s="9">
        <v>2024</v>
      </c>
      <c r="M39" s="8" t="s">
        <v>349</v>
      </c>
      <c r="N39" s="8" t="s">
        <v>42</v>
      </c>
      <c r="O39" s="8" t="s">
        <v>215</v>
      </c>
      <c r="P39" s="6" t="s">
        <v>68</v>
      </c>
      <c r="Q39" s="8" t="s">
        <v>45</v>
      </c>
      <c r="R39" s="10" t="s">
        <v>350</v>
      </c>
      <c r="S39" s="11" t="s">
        <v>351</v>
      </c>
      <c r="T39" s="6"/>
      <c r="U39" s="28" t="str">
        <f>HYPERLINK("https://media.infra-m.ru/2082/2082857/cover/2082857.jpg", "Обложка")</f>
        <v>Обложка</v>
      </c>
      <c r="V39" s="28" t="str">
        <f>HYPERLINK("https://znanium.ru/catalog/product/2082857", "Ознакомиться")</f>
        <v>Ознакомиться</v>
      </c>
      <c r="W39" s="8" t="s">
        <v>352</v>
      </c>
      <c r="X39" s="6"/>
      <c r="Y39" s="6" t="s">
        <v>30</v>
      </c>
      <c r="Z39" s="6"/>
      <c r="AA39" s="6"/>
      <c r="AB39" s="6" t="s">
        <v>353</v>
      </c>
    </row>
    <row r="40" spans="1:28" s="4" customFormat="1" ht="51.95" customHeight="1">
      <c r="A40" s="5">
        <v>0</v>
      </c>
      <c r="B40" s="6" t="s">
        <v>354</v>
      </c>
      <c r="C40" s="7">
        <v>1632</v>
      </c>
      <c r="D40" s="8" t="s">
        <v>355</v>
      </c>
      <c r="E40" s="8" t="s">
        <v>356</v>
      </c>
      <c r="F40" s="8" t="s">
        <v>357</v>
      </c>
      <c r="G40" s="6" t="s">
        <v>38</v>
      </c>
      <c r="H40" s="6" t="s">
        <v>39</v>
      </c>
      <c r="I40" s="8" t="s">
        <v>40</v>
      </c>
      <c r="J40" s="9">
        <v>1</v>
      </c>
      <c r="K40" s="9">
        <v>271</v>
      </c>
      <c r="L40" s="9">
        <v>2025</v>
      </c>
      <c r="M40" s="8" t="s">
        <v>358</v>
      </c>
      <c r="N40" s="8" t="s">
        <v>42</v>
      </c>
      <c r="O40" s="8" t="s">
        <v>215</v>
      </c>
      <c r="P40" s="6" t="s">
        <v>44</v>
      </c>
      <c r="Q40" s="8" t="s">
        <v>45</v>
      </c>
      <c r="R40" s="10" t="s">
        <v>359</v>
      </c>
      <c r="S40" s="11" t="s">
        <v>360</v>
      </c>
      <c r="T40" s="6"/>
      <c r="U40" s="28" t="str">
        <f>HYPERLINK("https://media.infra-m.ru/2174/2174001/cover/2174001.jpg", "Обложка")</f>
        <v>Обложка</v>
      </c>
      <c r="V40" s="28" t="str">
        <f>HYPERLINK("https://znanium.ru/catalog/product/2174001", "Ознакомиться")</f>
        <v>Ознакомиться</v>
      </c>
      <c r="W40" s="8" t="s">
        <v>361</v>
      </c>
      <c r="X40" s="6"/>
      <c r="Y40" s="6" t="s">
        <v>30</v>
      </c>
      <c r="Z40" s="6"/>
      <c r="AA40" s="6" t="s">
        <v>72</v>
      </c>
      <c r="AB40" s="6" t="s">
        <v>137</v>
      </c>
    </row>
    <row r="41" spans="1:28" s="4" customFormat="1" ht="51.95" customHeight="1">
      <c r="A41" s="5">
        <v>0</v>
      </c>
      <c r="B41" s="6" t="s">
        <v>362</v>
      </c>
      <c r="C41" s="7">
        <v>1948.8</v>
      </c>
      <c r="D41" s="8" t="s">
        <v>363</v>
      </c>
      <c r="E41" s="8" t="s">
        <v>364</v>
      </c>
      <c r="F41" s="8" t="s">
        <v>365</v>
      </c>
      <c r="G41" s="6" t="s">
        <v>38</v>
      </c>
      <c r="H41" s="6" t="s">
        <v>39</v>
      </c>
      <c r="I41" s="8" t="s">
        <v>40</v>
      </c>
      <c r="J41" s="9">
        <v>1</v>
      </c>
      <c r="K41" s="9">
        <v>336</v>
      </c>
      <c r="L41" s="9">
        <v>2024</v>
      </c>
      <c r="M41" s="8" t="s">
        <v>366</v>
      </c>
      <c r="N41" s="8" t="s">
        <v>42</v>
      </c>
      <c r="O41" s="8" t="s">
        <v>299</v>
      </c>
      <c r="P41" s="6" t="s">
        <v>68</v>
      </c>
      <c r="Q41" s="8" t="s">
        <v>45</v>
      </c>
      <c r="R41" s="10" t="s">
        <v>367</v>
      </c>
      <c r="S41" s="11" t="s">
        <v>368</v>
      </c>
      <c r="T41" s="6"/>
      <c r="U41" s="28" t="str">
        <f>HYPERLINK("https://media.infra-m.ru/2128/2128792/cover/2128792.jpg", "Обложка")</f>
        <v>Обложка</v>
      </c>
      <c r="V41" s="28" t="str">
        <f>HYPERLINK("https://znanium.ru/catalog/product/1896607", "Ознакомиться")</f>
        <v>Ознакомиться</v>
      </c>
      <c r="W41" s="8" t="s">
        <v>302</v>
      </c>
      <c r="X41" s="6"/>
      <c r="Y41" s="6" t="s">
        <v>30</v>
      </c>
      <c r="Z41" s="6"/>
      <c r="AA41" s="6"/>
      <c r="AB41" s="6" t="s">
        <v>328</v>
      </c>
    </row>
    <row r="42" spans="1:28" s="4" customFormat="1" ht="51.95" customHeight="1">
      <c r="A42" s="5">
        <v>0</v>
      </c>
      <c r="B42" s="6" t="s">
        <v>369</v>
      </c>
      <c r="C42" s="7">
        <v>1332</v>
      </c>
      <c r="D42" s="8" t="s">
        <v>370</v>
      </c>
      <c r="E42" s="8" t="s">
        <v>371</v>
      </c>
      <c r="F42" s="8" t="s">
        <v>372</v>
      </c>
      <c r="G42" s="6" t="s">
        <v>78</v>
      </c>
      <c r="H42" s="6" t="s">
        <v>373</v>
      </c>
      <c r="I42" s="8"/>
      <c r="J42" s="13">
        <v>0</v>
      </c>
      <c r="K42" s="9">
        <v>216</v>
      </c>
      <c r="L42" s="9">
        <v>2025</v>
      </c>
      <c r="M42" s="8" t="s">
        <v>374</v>
      </c>
      <c r="N42" s="8" t="s">
        <v>81</v>
      </c>
      <c r="O42" s="8" t="s">
        <v>82</v>
      </c>
      <c r="P42" s="6" t="s">
        <v>375</v>
      </c>
      <c r="Q42" s="8" t="s">
        <v>227</v>
      </c>
      <c r="R42" s="10" t="s">
        <v>376</v>
      </c>
      <c r="S42" s="11"/>
      <c r="T42" s="6"/>
      <c r="U42" s="28" t="str">
        <f>HYPERLINK("https://media.infra-m.ru/2174/2174381/cover/2174381.jpg", "Обложка")</f>
        <v>Обложка</v>
      </c>
      <c r="V42" s="12"/>
      <c r="W42" s="8" t="s">
        <v>377</v>
      </c>
      <c r="X42" s="6"/>
      <c r="Y42" s="6"/>
      <c r="Z42" s="6"/>
      <c r="AA42" s="6"/>
      <c r="AB42" s="6" t="s">
        <v>87</v>
      </c>
    </row>
    <row r="43" spans="1:28" s="4" customFormat="1" ht="51.95" customHeight="1">
      <c r="A43" s="5">
        <v>0</v>
      </c>
      <c r="B43" s="6" t="s">
        <v>378</v>
      </c>
      <c r="C43" s="7">
        <v>1828.8</v>
      </c>
      <c r="D43" s="8" t="s">
        <v>379</v>
      </c>
      <c r="E43" s="8" t="s">
        <v>380</v>
      </c>
      <c r="F43" s="8" t="s">
        <v>381</v>
      </c>
      <c r="G43" s="6" t="s">
        <v>38</v>
      </c>
      <c r="H43" s="6" t="s">
        <v>113</v>
      </c>
      <c r="I43" s="8"/>
      <c r="J43" s="9">
        <v>1</v>
      </c>
      <c r="K43" s="9">
        <v>304</v>
      </c>
      <c r="L43" s="9">
        <v>2025</v>
      </c>
      <c r="M43" s="8" t="s">
        <v>382</v>
      </c>
      <c r="N43" s="8" t="s">
        <v>42</v>
      </c>
      <c r="O43" s="8" t="s">
        <v>115</v>
      </c>
      <c r="P43" s="6" t="s">
        <v>68</v>
      </c>
      <c r="Q43" s="8" t="s">
        <v>45</v>
      </c>
      <c r="R43" s="10" t="s">
        <v>383</v>
      </c>
      <c r="S43" s="11"/>
      <c r="T43" s="6"/>
      <c r="U43" s="28" t="str">
        <f>HYPERLINK("https://media.infra-m.ru/2165/2165056/cover/2165056.jpg", "Обложка")</f>
        <v>Обложка</v>
      </c>
      <c r="V43" s="28" t="str">
        <f>HYPERLINK("https://znanium.ru/catalog/product/2057672", "Ознакомиться")</f>
        <v>Ознакомиться</v>
      </c>
      <c r="W43" s="8" t="s">
        <v>384</v>
      </c>
      <c r="X43" s="6"/>
      <c r="Y43" s="6" t="s">
        <v>30</v>
      </c>
      <c r="Z43" s="6"/>
      <c r="AA43" s="6"/>
      <c r="AB43" s="6" t="s">
        <v>161</v>
      </c>
    </row>
    <row r="44" spans="1:28" s="4" customFormat="1" ht="42" customHeight="1">
      <c r="A44" s="5">
        <v>0</v>
      </c>
      <c r="B44" s="6" t="s">
        <v>385</v>
      </c>
      <c r="C44" s="7">
        <v>1176</v>
      </c>
      <c r="D44" s="8" t="s">
        <v>386</v>
      </c>
      <c r="E44" s="8" t="s">
        <v>387</v>
      </c>
      <c r="F44" s="8" t="s">
        <v>388</v>
      </c>
      <c r="G44" s="6" t="s">
        <v>78</v>
      </c>
      <c r="H44" s="6" t="s">
        <v>39</v>
      </c>
      <c r="I44" s="8" t="s">
        <v>389</v>
      </c>
      <c r="J44" s="13">
        <v>0</v>
      </c>
      <c r="K44" s="9">
        <v>183</v>
      </c>
      <c r="L44" s="9">
        <v>2025</v>
      </c>
      <c r="M44" s="8" t="s">
        <v>390</v>
      </c>
      <c r="N44" s="8" t="s">
        <v>81</v>
      </c>
      <c r="O44" s="8" t="s">
        <v>93</v>
      </c>
      <c r="P44" s="6" t="s">
        <v>44</v>
      </c>
      <c r="Q44" s="8" t="s">
        <v>83</v>
      </c>
      <c r="R44" s="10" t="s">
        <v>391</v>
      </c>
      <c r="S44" s="11"/>
      <c r="T44" s="6"/>
      <c r="U44" s="28" t="str">
        <f>HYPERLINK("https://media.infra-m.ru/2130/2130667/cover/2130667.jpg", "Обложка")</f>
        <v>Обложка</v>
      </c>
      <c r="V44" s="28" t="str">
        <f>HYPERLINK("https://znanium.ru/catalog/product/2130667", "Ознакомиться")</f>
        <v>Ознакомиться</v>
      </c>
      <c r="W44" s="8" t="s">
        <v>392</v>
      </c>
      <c r="X44" s="6"/>
      <c r="Y44" s="6"/>
      <c r="Z44" s="6" t="s">
        <v>86</v>
      </c>
      <c r="AA44" s="6"/>
      <c r="AB44" s="6" t="s">
        <v>87</v>
      </c>
    </row>
    <row r="45" spans="1:28" s="4" customFormat="1" ht="51.95" customHeight="1">
      <c r="A45" s="5">
        <v>0</v>
      </c>
      <c r="B45" s="6" t="s">
        <v>393</v>
      </c>
      <c r="C45" s="7">
        <v>1680</v>
      </c>
      <c r="D45" s="8" t="s">
        <v>394</v>
      </c>
      <c r="E45" s="8" t="s">
        <v>395</v>
      </c>
      <c r="F45" s="8" t="s">
        <v>339</v>
      </c>
      <c r="G45" s="6" t="s">
        <v>38</v>
      </c>
      <c r="H45" s="6" t="s">
        <v>39</v>
      </c>
      <c r="I45" s="8" t="s">
        <v>40</v>
      </c>
      <c r="J45" s="9">
        <v>1</v>
      </c>
      <c r="K45" s="9">
        <v>309</v>
      </c>
      <c r="L45" s="9">
        <v>2023</v>
      </c>
      <c r="M45" s="8" t="s">
        <v>396</v>
      </c>
      <c r="N45" s="8" t="s">
        <v>81</v>
      </c>
      <c r="O45" s="8" t="s">
        <v>93</v>
      </c>
      <c r="P45" s="6" t="s">
        <v>44</v>
      </c>
      <c r="Q45" s="8" t="s">
        <v>45</v>
      </c>
      <c r="R45" s="10" t="s">
        <v>397</v>
      </c>
      <c r="S45" s="11" t="s">
        <v>398</v>
      </c>
      <c r="T45" s="6"/>
      <c r="U45" s="28" t="str">
        <f>HYPERLINK("https://media.infra-m.ru/1916/1916136/cover/1916136.jpg", "Обложка")</f>
        <v>Обложка</v>
      </c>
      <c r="V45" s="28" t="str">
        <f>HYPERLINK("https://znanium.ru/catalog/product/1916136", "Ознакомиться")</f>
        <v>Ознакомиться</v>
      </c>
      <c r="W45" s="8" t="s">
        <v>343</v>
      </c>
      <c r="X45" s="6"/>
      <c r="Y45" s="6" t="s">
        <v>30</v>
      </c>
      <c r="Z45" s="6"/>
      <c r="AA45" s="6"/>
      <c r="AB45" s="6" t="s">
        <v>49</v>
      </c>
    </row>
    <row r="46" spans="1:28" s="4" customFormat="1" ht="51.95" customHeight="1">
      <c r="A46" s="5">
        <v>0</v>
      </c>
      <c r="B46" s="6" t="s">
        <v>399</v>
      </c>
      <c r="C46" s="7">
        <v>2308.8000000000002</v>
      </c>
      <c r="D46" s="8" t="s">
        <v>400</v>
      </c>
      <c r="E46" s="8" t="s">
        <v>401</v>
      </c>
      <c r="F46" s="8" t="s">
        <v>402</v>
      </c>
      <c r="G46" s="6" t="s">
        <v>38</v>
      </c>
      <c r="H46" s="6" t="s">
        <v>113</v>
      </c>
      <c r="I46" s="8" t="s">
        <v>40</v>
      </c>
      <c r="J46" s="9">
        <v>1</v>
      </c>
      <c r="K46" s="9">
        <v>384</v>
      </c>
      <c r="L46" s="9">
        <v>2025</v>
      </c>
      <c r="M46" s="8" t="s">
        <v>403</v>
      </c>
      <c r="N46" s="8" t="s">
        <v>42</v>
      </c>
      <c r="O46" s="8" t="s">
        <v>115</v>
      </c>
      <c r="P46" s="6" t="s">
        <v>68</v>
      </c>
      <c r="Q46" s="8" t="s">
        <v>45</v>
      </c>
      <c r="R46" s="10" t="s">
        <v>404</v>
      </c>
      <c r="S46" s="11"/>
      <c r="T46" s="6"/>
      <c r="U46" s="28" t="str">
        <f>HYPERLINK("https://media.infra-m.ru/2179/2179454/cover/2179454.jpg", "Обложка")</f>
        <v>Обложка</v>
      </c>
      <c r="V46" s="28" t="str">
        <f>HYPERLINK("https://znanium.ru/catalog/product/2096066", "Ознакомиться")</f>
        <v>Ознакомиться</v>
      </c>
      <c r="W46" s="8" t="s">
        <v>405</v>
      </c>
      <c r="X46" s="6"/>
      <c r="Y46" s="6" t="s">
        <v>30</v>
      </c>
      <c r="Z46" s="6"/>
      <c r="AA46" s="6"/>
      <c r="AB46" s="6" t="s">
        <v>118</v>
      </c>
    </row>
    <row r="47" spans="1:28" s="4" customFormat="1" ht="51.95" customHeight="1">
      <c r="A47" s="5">
        <v>0</v>
      </c>
      <c r="B47" s="6" t="s">
        <v>406</v>
      </c>
      <c r="C47" s="7">
        <v>1500</v>
      </c>
      <c r="D47" s="8" t="s">
        <v>407</v>
      </c>
      <c r="E47" s="8" t="s">
        <v>408</v>
      </c>
      <c r="F47" s="8" t="s">
        <v>409</v>
      </c>
      <c r="G47" s="6" t="s">
        <v>38</v>
      </c>
      <c r="H47" s="6" t="s">
        <v>39</v>
      </c>
      <c r="I47" s="8" t="s">
        <v>40</v>
      </c>
      <c r="J47" s="9">
        <v>1</v>
      </c>
      <c r="K47" s="9">
        <v>272</v>
      </c>
      <c r="L47" s="9">
        <v>2024</v>
      </c>
      <c r="M47" s="8" t="s">
        <v>410</v>
      </c>
      <c r="N47" s="8" t="s">
        <v>42</v>
      </c>
      <c r="O47" s="8" t="s">
        <v>246</v>
      </c>
      <c r="P47" s="6" t="s">
        <v>68</v>
      </c>
      <c r="Q47" s="8" t="s">
        <v>45</v>
      </c>
      <c r="R47" s="10" t="s">
        <v>411</v>
      </c>
      <c r="S47" s="11" t="s">
        <v>412</v>
      </c>
      <c r="T47" s="6"/>
      <c r="U47" s="28" t="str">
        <f>HYPERLINK("https://media.infra-m.ru/2103/2103210/cover/2103210.jpg", "Обложка")</f>
        <v>Обложка</v>
      </c>
      <c r="V47" s="28" t="str">
        <f>HYPERLINK("https://znanium.ru/catalog/product/2103210", "Ознакомиться")</f>
        <v>Ознакомиться</v>
      </c>
      <c r="W47" s="8" t="s">
        <v>107</v>
      </c>
      <c r="X47" s="6"/>
      <c r="Y47" s="6" t="s">
        <v>30</v>
      </c>
      <c r="Z47" s="6"/>
      <c r="AA47" s="6"/>
      <c r="AB47" s="6" t="s">
        <v>413</v>
      </c>
    </row>
    <row r="48" spans="1:28" s="4" customFormat="1" ht="51.95" customHeight="1">
      <c r="A48" s="5">
        <v>0</v>
      </c>
      <c r="B48" s="6" t="s">
        <v>414</v>
      </c>
      <c r="C48" s="7">
        <v>1464</v>
      </c>
      <c r="D48" s="8" t="s">
        <v>415</v>
      </c>
      <c r="E48" s="8" t="s">
        <v>416</v>
      </c>
      <c r="F48" s="8" t="s">
        <v>417</v>
      </c>
      <c r="G48" s="6" t="s">
        <v>38</v>
      </c>
      <c r="H48" s="6" t="s">
        <v>54</v>
      </c>
      <c r="I48" s="8" t="s">
        <v>40</v>
      </c>
      <c r="J48" s="9">
        <v>1</v>
      </c>
      <c r="K48" s="9">
        <v>318</v>
      </c>
      <c r="L48" s="9">
        <v>2022</v>
      </c>
      <c r="M48" s="8" t="s">
        <v>418</v>
      </c>
      <c r="N48" s="8" t="s">
        <v>42</v>
      </c>
      <c r="O48" s="8" t="s">
        <v>43</v>
      </c>
      <c r="P48" s="6" t="s">
        <v>68</v>
      </c>
      <c r="Q48" s="8" t="s">
        <v>45</v>
      </c>
      <c r="R48" s="10" t="s">
        <v>419</v>
      </c>
      <c r="S48" s="11" t="s">
        <v>420</v>
      </c>
      <c r="T48" s="6"/>
      <c r="U48" s="28" t="str">
        <f>HYPERLINK("https://media.infra-m.ru/1858/1858934/cover/1858934.jpg", "Обложка")</f>
        <v>Обложка</v>
      </c>
      <c r="V48" s="28" t="str">
        <f>HYPERLINK("https://znanium.ru/catalog/product/1858934", "Ознакомиться")</f>
        <v>Ознакомиться</v>
      </c>
      <c r="W48" s="8"/>
      <c r="X48" s="6"/>
      <c r="Y48" s="6" t="s">
        <v>30</v>
      </c>
      <c r="Z48" s="6"/>
      <c r="AA48" s="6"/>
      <c r="AB48" s="6" t="s">
        <v>421</v>
      </c>
    </row>
    <row r="49" spans="1:28" s="4" customFormat="1" ht="51.95" customHeight="1">
      <c r="A49" s="5">
        <v>0</v>
      </c>
      <c r="B49" s="6" t="s">
        <v>422</v>
      </c>
      <c r="C49" s="7">
        <v>1308</v>
      </c>
      <c r="D49" s="8" t="s">
        <v>423</v>
      </c>
      <c r="E49" s="8" t="s">
        <v>424</v>
      </c>
      <c r="F49" s="8" t="s">
        <v>425</v>
      </c>
      <c r="G49" s="6" t="s">
        <v>78</v>
      </c>
      <c r="H49" s="6" t="s">
        <v>39</v>
      </c>
      <c r="I49" s="8" t="s">
        <v>40</v>
      </c>
      <c r="J49" s="13">
        <v>0</v>
      </c>
      <c r="K49" s="9">
        <v>211</v>
      </c>
      <c r="L49" s="9">
        <v>2025</v>
      </c>
      <c r="M49" s="8" t="s">
        <v>426</v>
      </c>
      <c r="N49" s="8" t="s">
        <v>42</v>
      </c>
      <c r="O49" s="8" t="s">
        <v>115</v>
      </c>
      <c r="P49" s="6" t="s">
        <v>44</v>
      </c>
      <c r="Q49" s="8" t="s">
        <v>45</v>
      </c>
      <c r="R49" s="10" t="s">
        <v>427</v>
      </c>
      <c r="S49" s="11"/>
      <c r="T49" s="6"/>
      <c r="U49" s="28" t="str">
        <f>HYPERLINK("https://media.infra-m.ru/2175/2175042/cover/2175042.jpg", "Обложка")</f>
        <v>Обложка</v>
      </c>
      <c r="V49" s="28" t="str">
        <f>HYPERLINK("https://znanium.ru/catalog/product/2175042", "Ознакомиться")</f>
        <v>Ознакомиться</v>
      </c>
      <c r="W49" s="8" t="s">
        <v>126</v>
      </c>
      <c r="X49" s="6"/>
      <c r="Y49" s="6"/>
      <c r="Z49" s="6"/>
      <c r="AA49" s="6" t="s">
        <v>72</v>
      </c>
      <c r="AB49" s="6" t="s">
        <v>87</v>
      </c>
    </row>
    <row r="50" spans="1:28" s="4" customFormat="1" ht="51.95" customHeight="1">
      <c r="A50" s="5">
        <v>0</v>
      </c>
      <c r="B50" s="6" t="s">
        <v>428</v>
      </c>
      <c r="C50" s="7">
        <v>2712</v>
      </c>
      <c r="D50" s="8" t="s">
        <v>429</v>
      </c>
      <c r="E50" s="8" t="s">
        <v>430</v>
      </c>
      <c r="F50" s="8" t="s">
        <v>431</v>
      </c>
      <c r="G50" s="6" t="s">
        <v>78</v>
      </c>
      <c r="H50" s="6" t="s">
        <v>39</v>
      </c>
      <c r="I50" s="8" t="s">
        <v>40</v>
      </c>
      <c r="J50" s="9">
        <v>1</v>
      </c>
      <c r="K50" s="9">
        <v>480</v>
      </c>
      <c r="L50" s="9">
        <v>2024</v>
      </c>
      <c r="M50" s="8" t="s">
        <v>432</v>
      </c>
      <c r="N50" s="8" t="s">
        <v>42</v>
      </c>
      <c r="O50" s="8" t="s">
        <v>299</v>
      </c>
      <c r="P50" s="6" t="s">
        <v>68</v>
      </c>
      <c r="Q50" s="8" t="s">
        <v>45</v>
      </c>
      <c r="R50" s="10" t="s">
        <v>433</v>
      </c>
      <c r="S50" s="11" t="s">
        <v>434</v>
      </c>
      <c r="T50" s="6"/>
      <c r="U50" s="28" t="str">
        <f>HYPERLINK("https://media.infra-m.ru/2143/2143708/cover/2143708.jpg", "Обложка")</f>
        <v>Обложка</v>
      </c>
      <c r="V50" s="28" t="str">
        <f>HYPERLINK("https://znanium.ru/catalog/product/2143708", "Ознакомиться")</f>
        <v>Ознакомиться</v>
      </c>
      <c r="W50" s="8" t="s">
        <v>435</v>
      </c>
      <c r="X50" s="6"/>
      <c r="Y50" s="6" t="s">
        <v>30</v>
      </c>
      <c r="Z50" s="6"/>
      <c r="AA50" s="6"/>
      <c r="AB50" s="6" t="s">
        <v>328</v>
      </c>
    </row>
    <row r="51" spans="1:28" s="4" customFormat="1" ht="44.1" customHeight="1">
      <c r="A51" s="5">
        <v>0</v>
      </c>
      <c r="B51" s="6" t="s">
        <v>436</v>
      </c>
      <c r="C51" s="14">
        <v>545.9</v>
      </c>
      <c r="D51" s="8" t="s">
        <v>437</v>
      </c>
      <c r="E51" s="8" t="s">
        <v>438</v>
      </c>
      <c r="F51" s="8" t="s">
        <v>439</v>
      </c>
      <c r="G51" s="6" t="s">
        <v>142</v>
      </c>
      <c r="H51" s="6" t="s">
        <v>440</v>
      </c>
      <c r="I51" s="8" t="s">
        <v>55</v>
      </c>
      <c r="J51" s="9">
        <v>1</v>
      </c>
      <c r="K51" s="9">
        <v>203</v>
      </c>
      <c r="L51" s="9">
        <v>2020</v>
      </c>
      <c r="M51" s="8" t="s">
        <v>441</v>
      </c>
      <c r="N51" s="8" t="s">
        <v>81</v>
      </c>
      <c r="O51" s="8" t="s">
        <v>82</v>
      </c>
      <c r="P51" s="6" t="s">
        <v>44</v>
      </c>
      <c r="Q51" s="8" t="s">
        <v>45</v>
      </c>
      <c r="R51" s="10" t="s">
        <v>442</v>
      </c>
      <c r="S51" s="11"/>
      <c r="T51" s="6"/>
      <c r="U51" s="28" t="str">
        <f>HYPERLINK("https://media.infra-m.ru/1015/1015080/cover/1015080.jpg", "Обложка")</f>
        <v>Обложка</v>
      </c>
      <c r="V51" s="28" t="str">
        <f>HYPERLINK("https://znanium.ru/catalog/product/1015080", "Ознакомиться")</f>
        <v>Ознакомиться</v>
      </c>
      <c r="W51" s="8" t="s">
        <v>443</v>
      </c>
      <c r="X51" s="6"/>
      <c r="Y51" s="6" t="s">
        <v>30</v>
      </c>
      <c r="Z51" s="6"/>
      <c r="AA51" s="6"/>
      <c r="AB51" s="6" t="s">
        <v>444</v>
      </c>
    </row>
    <row r="52" spans="1:28" s="4" customFormat="1" ht="51.95" customHeight="1">
      <c r="A52" s="5">
        <v>0</v>
      </c>
      <c r="B52" s="6" t="s">
        <v>445</v>
      </c>
      <c r="C52" s="14">
        <v>988.8</v>
      </c>
      <c r="D52" s="8" t="s">
        <v>446</v>
      </c>
      <c r="E52" s="8" t="s">
        <v>447</v>
      </c>
      <c r="F52" s="8" t="s">
        <v>448</v>
      </c>
      <c r="G52" s="6" t="s">
        <v>142</v>
      </c>
      <c r="H52" s="6" t="s">
        <v>143</v>
      </c>
      <c r="I52" s="8" t="s">
        <v>55</v>
      </c>
      <c r="J52" s="9">
        <v>1</v>
      </c>
      <c r="K52" s="9">
        <v>176</v>
      </c>
      <c r="L52" s="9">
        <v>2024</v>
      </c>
      <c r="M52" s="8" t="s">
        <v>449</v>
      </c>
      <c r="N52" s="8" t="s">
        <v>81</v>
      </c>
      <c r="O52" s="8" t="s">
        <v>450</v>
      </c>
      <c r="P52" s="6" t="s">
        <v>44</v>
      </c>
      <c r="Q52" s="8" t="s">
        <v>45</v>
      </c>
      <c r="R52" s="10" t="s">
        <v>451</v>
      </c>
      <c r="S52" s="11" t="s">
        <v>452</v>
      </c>
      <c r="T52" s="6"/>
      <c r="U52" s="28" t="str">
        <f>HYPERLINK("https://media.infra-m.ru/2121/2121223/cover/2121223.jpg", "Обложка")</f>
        <v>Обложка</v>
      </c>
      <c r="V52" s="28" t="str">
        <f>HYPERLINK("https://znanium.ru/catalog/product/1815943", "Ознакомиться")</f>
        <v>Ознакомиться</v>
      </c>
      <c r="W52" s="8" t="s">
        <v>453</v>
      </c>
      <c r="X52" s="6"/>
      <c r="Y52" s="6" t="s">
        <v>30</v>
      </c>
      <c r="Z52" s="6"/>
      <c r="AA52" s="6"/>
      <c r="AB52" s="6" t="s">
        <v>127</v>
      </c>
    </row>
    <row r="53" spans="1:28" s="4" customFormat="1" ht="42" customHeight="1">
      <c r="A53" s="5">
        <v>0</v>
      </c>
      <c r="B53" s="6" t="s">
        <v>454</v>
      </c>
      <c r="C53" s="7">
        <v>2116.8000000000002</v>
      </c>
      <c r="D53" s="8" t="s">
        <v>455</v>
      </c>
      <c r="E53" s="8" t="s">
        <v>456</v>
      </c>
      <c r="F53" s="8" t="s">
        <v>457</v>
      </c>
      <c r="G53" s="6" t="s">
        <v>38</v>
      </c>
      <c r="H53" s="6" t="s">
        <v>113</v>
      </c>
      <c r="I53" s="8" t="s">
        <v>40</v>
      </c>
      <c r="J53" s="9">
        <v>1</v>
      </c>
      <c r="K53" s="9">
        <v>352</v>
      </c>
      <c r="L53" s="9">
        <v>2025</v>
      </c>
      <c r="M53" s="8" t="s">
        <v>458</v>
      </c>
      <c r="N53" s="8" t="s">
        <v>42</v>
      </c>
      <c r="O53" s="8" t="s">
        <v>115</v>
      </c>
      <c r="P53" s="6" t="s">
        <v>68</v>
      </c>
      <c r="Q53" s="8" t="s">
        <v>45</v>
      </c>
      <c r="R53" s="10" t="s">
        <v>459</v>
      </c>
      <c r="S53" s="11"/>
      <c r="T53" s="6"/>
      <c r="U53" s="28" t="str">
        <f>HYPERLINK("https://media.infra-m.ru/2161/2161676/cover/2161676.jpg", "Обложка")</f>
        <v>Обложка</v>
      </c>
      <c r="V53" s="28" t="str">
        <f>HYPERLINK("https://znanium.ru/catalog/product/1495622", "Ознакомиться")</f>
        <v>Ознакомиться</v>
      </c>
      <c r="W53" s="8" t="s">
        <v>405</v>
      </c>
      <c r="X53" s="6"/>
      <c r="Y53" s="6" t="s">
        <v>30</v>
      </c>
      <c r="Z53" s="6"/>
      <c r="AA53" s="6"/>
      <c r="AB53" s="6" t="s">
        <v>118</v>
      </c>
    </row>
    <row r="54" spans="1:28" s="4" customFormat="1" ht="51.95" customHeight="1">
      <c r="A54" s="5">
        <v>0</v>
      </c>
      <c r="B54" s="6" t="s">
        <v>460</v>
      </c>
      <c r="C54" s="7">
        <v>5868</v>
      </c>
      <c r="D54" s="8" t="s">
        <v>461</v>
      </c>
      <c r="E54" s="8" t="s">
        <v>462</v>
      </c>
      <c r="F54" s="8" t="s">
        <v>463</v>
      </c>
      <c r="G54" s="6" t="s">
        <v>78</v>
      </c>
      <c r="H54" s="6" t="s">
        <v>39</v>
      </c>
      <c r="I54" s="8" t="s">
        <v>166</v>
      </c>
      <c r="J54" s="13">
        <v>0</v>
      </c>
      <c r="K54" s="9">
        <v>1107</v>
      </c>
      <c r="L54" s="9">
        <v>2025</v>
      </c>
      <c r="M54" s="8" t="s">
        <v>464</v>
      </c>
      <c r="N54" s="8" t="s">
        <v>42</v>
      </c>
      <c r="O54" s="8" t="s">
        <v>168</v>
      </c>
      <c r="P54" s="6" t="s">
        <v>44</v>
      </c>
      <c r="Q54" s="8" t="s">
        <v>83</v>
      </c>
      <c r="R54" s="10" t="s">
        <v>171</v>
      </c>
      <c r="S54" s="11" t="s">
        <v>465</v>
      </c>
      <c r="T54" s="6"/>
      <c r="U54" s="28" t="str">
        <f>HYPERLINK("https://media.infra-m.ru/2155/2155740/cover/2155740.jpg", "Обложка")</f>
        <v>Обложка</v>
      </c>
      <c r="V54" s="28" t="str">
        <f>HYPERLINK("https://znanium.ru/catalog/product/2155740", "Ознакомиться")</f>
        <v>Ознакомиться</v>
      </c>
      <c r="W54" s="8"/>
      <c r="X54" s="6"/>
      <c r="Y54" s="6"/>
      <c r="Z54" s="6"/>
      <c r="AA54" s="6"/>
      <c r="AB54" s="6" t="s">
        <v>87</v>
      </c>
    </row>
    <row r="55" spans="1:28" s="4" customFormat="1" ht="51.95" customHeight="1">
      <c r="A55" s="5">
        <v>0</v>
      </c>
      <c r="B55" s="6" t="s">
        <v>466</v>
      </c>
      <c r="C55" s="7">
        <v>1860</v>
      </c>
      <c r="D55" s="8" t="s">
        <v>467</v>
      </c>
      <c r="E55" s="8" t="s">
        <v>468</v>
      </c>
      <c r="F55" s="8" t="s">
        <v>469</v>
      </c>
      <c r="G55" s="6" t="s">
        <v>38</v>
      </c>
      <c r="H55" s="6" t="s">
        <v>113</v>
      </c>
      <c r="I55" s="8" t="s">
        <v>40</v>
      </c>
      <c r="J55" s="9">
        <v>1</v>
      </c>
      <c r="K55" s="9">
        <v>336</v>
      </c>
      <c r="L55" s="9">
        <v>2024</v>
      </c>
      <c r="M55" s="8" t="s">
        <v>470</v>
      </c>
      <c r="N55" s="8" t="s">
        <v>42</v>
      </c>
      <c r="O55" s="8" t="s">
        <v>115</v>
      </c>
      <c r="P55" s="6" t="s">
        <v>44</v>
      </c>
      <c r="Q55" s="8" t="s">
        <v>45</v>
      </c>
      <c r="R55" s="10" t="s">
        <v>471</v>
      </c>
      <c r="S55" s="11" t="s">
        <v>472</v>
      </c>
      <c r="T55" s="6"/>
      <c r="U55" s="28" t="str">
        <f>HYPERLINK("https://media.infra-m.ru/2083/2083407/cover/2083407.jpg", "Обложка")</f>
        <v>Обложка</v>
      </c>
      <c r="V55" s="28" t="str">
        <f>HYPERLINK("https://znanium.ru/catalog/product/2083407", "Ознакомиться")</f>
        <v>Ознакомиться</v>
      </c>
      <c r="W55" s="8" t="s">
        <v>473</v>
      </c>
      <c r="X55" s="6"/>
      <c r="Y55" s="6" t="s">
        <v>30</v>
      </c>
      <c r="Z55" s="6"/>
      <c r="AA55" s="6"/>
      <c r="AB55" s="6" t="s">
        <v>200</v>
      </c>
    </row>
    <row r="56" spans="1:28" s="4" customFormat="1" ht="42" customHeight="1">
      <c r="A56" s="5">
        <v>0</v>
      </c>
      <c r="B56" s="6" t="s">
        <v>474</v>
      </c>
      <c r="C56" s="7">
        <v>1984.8</v>
      </c>
      <c r="D56" s="8" t="s">
        <v>475</v>
      </c>
      <c r="E56" s="8" t="s">
        <v>476</v>
      </c>
      <c r="F56" s="8" t="s">
        <v>477</v>
      </c>
      <c r="G56" s="6" t="s">
        <v>78</v>
      </c>
      <c r="H56" s="6" t="s">
        <v>113</v>
      </c>
      <c r="I56" s="8" t="s">
        <v>478</v>
      </c>
      <c r="J56" s="9">
        <v>1</v>
      </c>
      <c r="K56" s="9">
        <v>352</v>
      </c>
      <c r="L56" s="9">
        <v>2024</v>
      </c>
      <c r="M56" s="8" t="s">
        <v>479</v>
      </c>
      <c r="N56" s="8" t="s">
        <v>42</v>
      </c>
      <c r="O56" s="8" t="s">
        <v>215</v>
      </c>
      <c r="P56" s="6" t="s">
        <v>68</v>
      </c>
      <c r="Q56" s="8" t="s">
        <v>83</v>
      </c>
      <c r="R56" s="10" t="s">
        <v>480</v>
      </c>
      <c r="S56" s="11"/>
      <c r="T56" s="6"/>
      <c r="U56" s="28" t="str">
        <f>HYPERLINK("https://media.infra-m.ru/2147/2147610/cover/2147610.jpg", "Обложка")</f>
        <v>Обложка</v>
      </c>
      <c r="V56" s="28" t="str">
        <f>HYPERLINK("https://znanium.ru/catalog/product/944189", "Ознакомиться")</f>
        <v>Ознакомиться</v>
      </c>
      <c r="W56" s="8" t="s">
        <v>249</v>
      </c>
      <c r="X56" s="6"/>
      <c r="Y56" s="6" t="s">
        <v>30</v>
      </c>
      <c r="Z56" s="6"/>
      <c r="AA56" s="6"/>
      <c r="AB56" s="6" t="s">
        <v>161</v>
      </c>
    </row>
    <row r="57" spans="1:28" s="4" customFormat="1" ht="51.95" customHeight="1">
      <c r="A57" s="5">
        <v>0</v>
      </c>
      <c r="B57" s="6" t="s">
        <v>481</v>
      </c>
      <c r="C57" s="14">
        <v>773.9</v>
      </c>
      <c r="D57" s="8" t="s">
        <v>482</v>
      </c>
      <c r="E57" s="8" t="s">
        <v>483</v>
      </c>
      <c r="F57" s="8" t="s">
        <v>484</v>
      </c>
      <c r="G57" s="6" t="s">
        <v>38</v>
      </c>
      <c r="H57" s="6" t="s">
        <v>54</v>
      </c>
      <c r="I57" s="8" t="s">
        <v>55</v>
      </c>
      <c r="J57" s="9">
        <v>1</v>
      </c>
      <c r="K57" s="9">
        <v>144</v>
      </c>
      <c r="L57" s="9">
        <v>2022</v>
      </c>
      <c r="M57" s="8" t="s">
        <v>485</v>
      </c>
      <c r="N57" s="8" t="s">
        <v>103</v>
      </c>
      <c r="O57" s="8" t="s">
        <v>486</v>
      </c>
      <c r="P57" s="6" t="s">
        <v>44</v>
      </c>
      <c r="Q57" s="8" t="s">
        <v>45</v>
      </c>
      <c r="R57" s="10" t="s">
        <v>487</v>
      </c>
      <c r="S57" s="11" t="s">
        <v>488</v>
      </c>
      <c r="T57" s="6"/>
      <c r="U57" s="28" t="str">
        <f>HYPERLINK("https://media.infra-m.ru/1952/1952045/cover/1952045.jpg", "Обложка")</f>
        <v>Обложка</v>
      </c>
      <c r="V57" s="28" t="str">
        <f>HYPERLINK("https://znanium.ru/catalog/product/1915889", "Ознакомиться")</f>
        <v>Ознакомиться</v>
      </c>
      <c r="W57" s="8" t="s">
        <v>489</v>
      </c>
      <c r="X57" s="6"/>
      <c r="Y57" s="6" t="s">
        <v>30</v>
      </c>
      <c r="Z57" s="6"/>
      <c r="AA57" s="6"/>
      <c r="AB57" s="6" t="s">
        <v>127</v>
      </c>
    </row>
    <row r="58" spans="1:28" s="4" customFormat="1" ht="51.95" customHeight="1">
      <c r="A58" s="5">
        <v>0</v>
      </c>
      <c r="B58" s="6" t="s">
        <v>490</v>
      </c>
      <c r="C58" s="7">
        <v>1408.8</v>
      </c>
      <c r="D58" s="8" t="s">
        <v>491</v>
      </c>
      <c r="E58" s="8" t="s">
        <v>492</v>
      </c>
      <c r="F58" s="8" t="s">
        <v>493</v>
      </c>
      <c r="G58" s="6" t="s">
        <v>38</v>
      </c>
      <c r="H58" s="6" t="s">
        <v>39</v>
      </c>
      <c r="I58" s="8" t="s">
        <v>40</v>
      </c>
      <c r="J58" s="9">
        <v>1</v>
      </c>
      <c r="K58" s="9">
        <v>249</v>
      </c>
      <c r="L58" s="9">
        <v>2024</v>
      </c>
      <c r="M58" s="8" t="s">
        <v>494</v>
      </c>
      <c r="N58" s="8" t="s">
        <v>42</v>
      </c>
      <c r="O58" s="8" t="s">
        <v>299</v>
      </c>
      <c r="P58" s="6" t="s">
        <v>68</v>
      </c>
      <c r="Q58" s="8" t="s">
        <v>45</v>
      </c>
      <c r="R58" s="10" t="s">
        <v>495</v>
      </c>
      <c r="S58" s="11" t="s">
        <v>496</v>
      </c>
      <c r="T58" s="6"/>
      <c r="U58" s="28" t="str">
        <f>HYPERLINK("https://media.infra-m.ru/2139/2139786/cover/2139786.jpg", "Обложка")</f>
        <v>Обложка</v>
      </c>
      <c r="V58" s="28" t="str">
        <f>HYPERLINK("https://znanium.ru/catalog/product/2135973", "Ознакомиться")</f>
        <v>Ознакомиться</v>
      </c>
      <c r="W58" s="8" t="s">
        <v>302</v>
      </c>
      <c r="X58" s="6"/>
      <c r="Y58" s="6" t="s">
        <v>30</v>
      </c>
      <c r="Z58" s="6"/>
      <c r="AA58" s="6"/>
      <c r="AB58" s="6" t="s">
        <v>328</v>
      </c>
    </row>
    <row r="59" spans="1:28" s="4" customFormat="1" ht="51.95" customHeight="1">
      <c r="A59" s="5">
        <v>0</v>
      </c>
      <c r="B59" s="6" t="s">
        <v>497</v>
      </c>
      <c r="C59" s="7">
        <v>1228.8</v>
      </c>
      <c r="D59" s="8" t="s">
        <v>498</v>
      </c>
      <c r="E59" s="8" t="s">
        <v>499</v>
      </c>
      <c r="F59" s="8" t="s">
        <v>500</v>
      </c>
      <c r="G59" s="6" t="s">
        <v>38</v>
      </c>
      <c r="H59" s="6" t="s">
        <v>39</v>
      </c>
      <c r="I59" s="8" t="s">
        <v>40</v>
      </c>
      <c r="J59" s="9">
        <v>1</v>
      </c>
      <c r="K59" s="9">
        <v>218</v>
      </c>
      <c r="L59" s="9">
        <v>2024</v>
      </c>
      <c r="M59" s="8" t="s">
        <v>501</v>
      </c>
      <c r="N59" s="8" t="s">
        <v>42</v>
      </c>
      <c r="O59" s="8" t="s">
        <v>299</v>
      </c>
      <c r="P59" s="6" t="s">
        <v>68</v>
      </c>
      <c r="Q59" s="8" t="s">
        <v>45</v>
      </c>
      <c r="R59" s="10" t="s">
        <v>502</v>
      </c>
      <c r="S59" s="11" t="s">
        <v>503</v>
      </c>
      <c r="T59" s="6"/>
      <c r="U59" s="28" t="str">
        <f>HYPERLINK("https://media.infra-m.ru/2113/2113872/cover/2113872.jpg", "Обложка")</f>
        <v>Обложка</v>
      </c>
      <c r="V59" s="28" t="str">
        <f>HYPERLINK("https://znanium.ru/catalog/product/2113872", "Ознакомиться")</f>
        <v>Ознакомиться</v>
      </c>
      <c r="W59" s="8" t="s">
        <v>435</v>
      </c>
      <c r="X59" s="6"/>
      <c r="Y59" s="6" t="s">
        <v>30</v>
      </c>
      <c r="Z59" s="6"/>
      <c r="AA59" s="6"/>
      <c r="AB59" s="6" t="s">
        <v>444</v>
      </c>
    </row>
    <row r="60" spans="1:28" s="4" customFormat="1" ht="51.95" customHeight="1">
      <c r="A60" s="5">
        <v>0</v>
      </c>
      <c r="B60" s="6" t="s">
        <v>504</v>
      </c>
      <c r="C60" s="7">
        <v>2052</v>
      </c>
      <c r="D60" s="8" t="s">
        <v>505</v>
      </c>
      <c r="E60" s="8" t="s">
        <v>506</v>
      </c>
      <c r="F60" s="8" t="s">
        <v>507</v>
      </c>
      <c r="G60" s="6" t="s">
        <v>38</v>
      </c>
      <c r="H60" s="6" t="s">
        <v>39</v>
      </c>
      <c r="I60" s="8" t="s">
        <v>40</v>
      </c>
      <c r="J60" s="9">
        <v>1</v>
      </c>
      <c r="K60" s="9">
        <v>462</v>
      </c>
      <c r="L60" s="9">
        <v>2022</v>
      </c>
      <c r="M60" s="8" t="s">
        <v>508</v>
      </c>
      <c r="N60" s="8" t="s">
        <v>42</v>
      </c>
      <c r="O60" s="8" t="s">
        <v>115</v>
      </c>
      <c r="P60" s="6" t="s">
        <v>68</v>
      </c>
      <c r="Q60" s="8" t="s">
        <v>45</v>
      </c>
      <c r="R60" s="10" t="s">
        <v>509</v>
      </c>
      <c r="S60" s="11" t="s">
        <v>510</v>
      </c>
      <c r="T60" s="6" t="s">
        <v>208</v>
      </c>
      <c r="U60" s="28" t="str">
        <f>HYPERLINK("https://media.infra-m.ru/1764/1764799/cover/1764799.jpg", "Обложка")</f>
        <v>Обложка</v>
      </c>
      <c r="V60" s="28" t="str">
        <f>HYPERLINK("https://znanium.ru/catalog/product/1764799", "Ознакомиться")</f>
        <v>Ознакомиться</v>
      </c>
      <c r="W60" s="8" t="s">
        <v>511</v>
      </c>
      <c r="X60" s="6"/>
      <c r="Y60" s="6" t="s">
        <v>30</v>
      </c>
      <c r="Z60" s="6"/>
      <c r="AA60" s="6" t="s">
        <v>72</v>
      </c>
      <c r="AB60" s="6" t="s">
        <v>344</v>
      </c>
    </row>
    <row r="61" spans="1:28" s="4" customFormat="1" ht="51.95" customHeight="1">
      <c r="A61" s="5">
        <v>0</v>
      </c>
      <c r="B61" s="6" t="s">
        <v>512</v>
      </c>
      <c r="C61" s="7">
        <v>2196</v>
      </c>
      <c r="D61" s="8" t="s">
        <v>513</v>
      </c>
      <c r="E61" s="8" t="s">
        <v>514</v>
      </c>
      <c r="F61" s="8" t="s">
        <v>515</v>
      </c>
      <c r="G61" s="6" t="s">
        <v>38</v>
      </c>
      <c r="H61" s="6" t="s">
        <v>39</v>
      </c>
      <c r="I61" s="8" t="s">
        <v>155</v>
      </c>
      <c r="J61" s="9">
        <v>1</v>
      </c>
      <c r="K61" s="9">
        <v>389</v>
      </c>
      <c r="L61" s="9">
        <v>2024</v>
      </c>
      <c r="M61" s="8" t="s">
        <v>516</v>
      </c>
      <c r="N61" s="8" t="s">
        <v>103</v>
      </c>
      <c r="O61" s="8" t="s">
        <v>178</v>
      </c>
      <c r="P61" s="6" t="s">
        <v>157</v>
      </c>
      <c r="Q61" s="8" t="s">
        <v>158</v>
      </c>
      <c r="R61" s="10" t="s">
        <v>517</v>
      </c>
      <c r="S61" s="11"/>
      <c r="T61" s="6"/>
      <c r="U61" s="28" t="str">
        <f>HYPERLINK("https://media.infra-m.ru/2138/2138937/cover/2138937.jpg", "Обложка")</f>
        <v>Обложка</v>
      </c>
      <c r="V61" s="28" t="str">
        <f>HYPERLINK("https://znanium.ru/catalog/product/2138937", "Ознакомиться")</f>
        <v>Ознакомиться</v>
      </c>
      <c r="W61" s="8" t="s">
        <v>518</v>
      </c>
      <c r="X61" s="6"/>
      <c r="Y61" s="6" t="s">
        <v>30</v>
      </c>
      <c r="Z61" s="6"/>
      <c r="AA61" s="6"/>
      <c r="AB61" s="6" t="s">
        <v>268</v>
      </c>
    </row>
    <row r="62" spans="1:28" s="4" customFormat="1" ht="51.95" customHeight="1">
      <c r="A62" s="5">
        <v>0</v>
      </c>
      <c r="B62" s="6" t="s">
        <v>519</v>
      </c>
      <c r="C62" s="14">
        <v>924</v>
      </c>
      <c r="D62" s="8" t="s">
        <v>520</v>
      </c>
      <c r="E62" s="8" t="s">
        <v>521</v>
      </c>
      <c r="F62" s="8" t="s">
        <v>522</v>
      </c>
      <c r="G62" s="6" t="s">
        <v>78</v>
      </c>
      <c r="H62" s="6" t="s">
        <v>39</v>
      </c>
      <c r="I62" s="8" t="s">
        <v>155</v>
      </c>
      <c r="J62" s="9">
        <v>1</v>
      </c>
      <c r="K62" s="9">
        <v>256</v>
      </c>
      <c r="L62" s="9">
        <v>2018</v>
      </c>
      <c r="M62" s="8" t="s">
        <v>523</v>
      </c>
      <c r="N62" s="8" t="s">
        <v>103</v>
      </c>
      <c r="O62" s="8" t="s">
        <v>178</v>
      </c>
      <c r="P62" s="6" t="s">
        <v>157</v>
      </c>
      <c r="Q62" s="8" t="s">
        <v>158</v>
      </c>
      <c r="R62" s="10" t="s">
        <v>517</v>
      </c>
      <c r="S62" s="11"/>
      <c r="T62" s="6"/>
      <c r="U62" s="28" t="str">
        <f>HYPERLINK("https://media.infra-m.ru/0961/0961435/cover/961435.jpg", "Обложка")</f>
        <v>Обложка</v>
      </c>
      <c r="V62" s="28" t="str">
        <f>HYPERLINK("https://znanium.ru/catalog/product/2138937", "Ознакомиться")</f>
        <v>Ознакомиться</v>
      </c>
      <c r="W62" s="8" t="s">
        <v>518</v>
      </c>
      <c r="X62" s="6"/>
      <c r="Y62" s="6" t="s">
        <v>30</v>
      </c>
      <c r="Z62" s="6"/>
      <c r="AA62" s="6"/>
      <c r="AB62" s="6" t="s">
        <v>118</v>
      </c>
    </row>
    <row r="63" spans="1:28" s="4" customFormat="1" ht="42" customHeight="1">
      <c r="A63" s="5">
        <v>0</v>
      </c>
      <c r="B63" s="6" t="s">
        <v>524</v>
      </c>
      <c r="C63" s="7">
        <v>1284</v>
      </c>
      <c r="D63" s="8" t="s">
        <v>525</v>
      </c>
      <c r="E63" s="8" t="s">
        <v>526</v>
      </c>
      <c r="F63" s="8" t="s">
        <v>527</v>
      </c>
      <c r="G63" s="6" t="s">
        <v>78</v>
      </c>
      <c r="H63" s="6" t="s">
        <v>39</v>
      </c>
      <c r="I63" s="8" t="s">
        <v>528</v>
      </c>
      <c r="J63" s="13">
        <v>0</v>
      </c>
      <c r="K63" s="9">
        <v>208</v>
      </c>
      <c r="L63" s="9">
        <v>2025</v>
      </c>
      <c r="M63" s="8" t="s">
        <v>529</v>
      </c>
      <c r="N63" s="8" t="s">
        <v>81</v>
      </c>
      <c r="O63" s="8" t="s">
        <v>530</v>
      </c>
      <c r="P63" s="6" t="s">
        <v>44</v>
      </c>
      <c r="Q63" s="8" t="s">
        <v>227</v>
      </c>
      <c r="R63" s="10" t="s">
        <v>531</v>
      </c>
      <c r="S63" s="11"/>
      <c r="T63" s="6"/>
      <c r="U63" s="28" t="str">
        <f>HYPERLINK("https://media.infra-m.ru/2168/2168124/cover/2168124.jpg", "Обложка")</f>
        <v>Обложка</v>
      </c>
      <c r="V63" s="12"/>
      <c r="W63" s="8" t="s">
        <v>532</v>
      </c>
      <c r="X63" s="6"/>
      <c r="Y63" s="6"/>
      <c r="Z63" s="6"/>
      <c r="AA63" s="6"/>
      <c r="AB63" s="6" t="s">
        <v>87</v>
      </c>
    </row>
    <row r="64" spans="1:28" s="4" customFormat="1" ht="42" customHeight="1">
      <c r="A64" s="5">
        <v>0</v>
      </c>
      <c r="B64" s="6" t="s">
        <v>533</v>
      </c>
      <c r="C64" s="7">
        <v>1116</v>
      </c>
      <c r="D64" s="8" t="s">
        <v>534</v>
      </c>
      <c r="E64" s="8" t="s">
        <v>535</v>
      </c>
      <c r="F64" s="8" t="s">
        <v>536</v>
      </c>
      <c r="G64" s="6" t="s">
        <v>78</v>
      </c>
      <c r="H64" s="6" t="s">
        <v>39</v>
      </c>
      <c r="I64" s="8" t="s">
        <v>528</v>
      </c>
      <c r="J64" s="13">
        <v>0</v>
      </c>
      <c r="K64" s="9">
        <v>178</v>
      </c>
      <c r="L64" s="9">
        <v>2025</v>
      </c>
      <c r="M64" s="8" t="s">
        <v>537</v>
      </c>
      <c r="N64" s="8" t="s">
        <v>538</v>
      </c>
      <c r="O64" s="8" t="s">
        <v>539</v>
      </c>
      <c r="P64" s="6" t="s">
        <v>44</v>
      </c>
      <c r="Q64" s="8" t="s">
        <v>227</v>
      </c>
      <c r="R64" s="10" t="s">
        <v>540</v>
      </c>
      <c r="S64" s="11"/>
      <c r="T64" s="6"/>
      <c r="U64" s="28" t="str">
        <f>HYPERLINK("https://media.infra-m.ru/2167/2167521/cover/2167521.jpg", "Обложка")</f>
        <v>Обложка</v>
      </c>
      <c r="V64" s="12"/>
      <c r="W64" s="8"/>
      <c r="X64" s="6"/>
      <c r="Y64" s="6"/>
      <c r="Z64" s="6"/>
      <c r="AA64" s="6"/>
      <c r="AB64" s="6" t="s">
        <v>87</v>
      </c>
    </row>
    <row r="65" spans="1:28" s="4" customFormat="1" ht="51.95" customHeight="1">
      <c r="A65" s="5">
        <v>0</v>
      </c>
      <c r="B65" s="6" t="s">
        <v>541</v>
      </c>
      <c r="C65" s="7">
        <v>1860</v>
      </c>
      <c r="D65" s="8" t="s">
        <v>542</v>
      </c>
      <c r="E65" s="8" t="s">
        <v>543</v>
      </c>
      <c r="F65" s="8" t="s">
        <v>544</v>
      </c>
      <c r="G65" s="6" t="s">
        <v>38</v>
      </c>
      <c r="H65" s="6" t="s">
        <v>39</v>
      </c>
      <c r="I65" s="8" t="s">
        <v>40</v>
      </c>
      <c r="J65" s="9">
        <v>1</v>
      </c>
      <c r="K65" s="9">
        <v>338</v>
      </c>
      <c r="L65" s="9">
        <v>2023</v>
      </c>
      <c r="M65" s="8" t="s">
        <v>545</v>
      </c>
      <c r="N65" s="8" t="s">
        <v>42</v>
      </c>
      <c r="O65" s="8" t="s">
        <v>299</v>
      </c>
      <c r="P65" s="6" t="s">
        <v>68</v>
      </c>
      <c r="Q65" s="8" t="s">
        <v>45</v>
      </c>
      <c r="R65" s="10" t="s">
        <v>546</v>
      </c>
      <c r="S65" s="11" t="s">
        <v>368</v>
      </c>
      <c r="T65" s="6"/>
      <c r="U65" s="28" t="str">
        <f>HYPERLINK("https://media.infra-m.ru/1989/1989252/cover/1989252.jpg", "Обложка")</f>
        <v>Обложка</v>
      </c>
      <c r="V65" s="28" t="str">
        <f>HYPERLINK("https://znanium.ru/catalog/product/1989252", "Ознакомиться")</f>
        <v>Ознакомиться</v>
      </c>
      <c r="W65" s="8"/>
      <c r="X65" s="6"/>
      <c r="Y65" s="6" t="s">
        <v>30</v>
      </c>
      <c r="Z65" s="6"/>
      <c r="AA65" s="6"/>
      <c r="AB65" s="6" t="s">
        <v>219</v>
      </c>
    </row>
    <row r="66" spans="1:28" s="4" customFormat="1" ht="51.95" customHeight="1">
      <c r="A66" s="5">
        <v>0</v>
      </c>
      <c r="B66" s="6" t="s">
        <v>547</v>
      </c>
      <c r="C66" s="7">
        <v>1468.8</v>
      </c>
      <c r="D66" s="8" t="s">
        <v>548</v>
      </c>
      <c r="E66" s="8" t="s">
        <v>549</v>
      </c>
      <c r="F66" s="8" t="s">
        <v>550</v>
      </c>
      <c r="G66" s="6" t="s">
        <v>38</v>
      </c>
      <c r="H66" s="6" t="s">
        <v>39</v>
      </c>
      <c r="I66" s="8" t="s">
        <v>40</v>
      </c>
      <c r="J66" s="9">
        <v>1</v>
      </c>
      <c r="K66" s="9">
        <v>260</v>
      </c>
      <c r="L66" s="9">
        <v>2024</v>
      </c>
      <c r="M66" s="8" t="s">
        <v>551</v>
      </c>
      <c r="N66" s="8" t="s">
        <v>42</v>
      </c>
      <c r="O66" s="8" t="s">
        <v>115</v>
      </c>
      <c r="P66" s="6" t="s">
        <v>44</v>
      </c>
      <c r="Q66" s="8" t="s">
        <v>45</v>
      </c>
      <c r="R66" s="10" t="s">
        <v>552</v>
      </c>
      <c r="S66" s="11" t="s">
        <v>553</v>
      </c>
      <c r="T66" s="6"/>
      <c r="U66" s="28" t="str">
        <f>HYPERLINK("https://media.infra-m.ru/2131/2131620/cover/2131620.jpg", "Обложка")</f>
        <v>Обложка</v>
      </c>
      <c r="V66" s="28" t="str">
        <f>HYPERLINK("https://znanium.ru/catalog/product/1083293", "Ознакомиться")</f>
        <v>Ознакомиться</v>
      </c>
      <c r="W66" s="8" t="s">
        <v>126</v>
      </c>
      <c r="X66" s="6"/>
      <c r="Y66" s="6" t="s">
        <v>30</v>
      </c>
      <c r="Z66" s="6"/>
      <c r="AA66" s="6"/>
      <c r="AB66" s="6" t="s">
        <v>554</v>
      </c>
    </row>
    <row r="67" spans="1:28" s="4" customFormat="1" ht="51.95" customHeight="1">
      <c r="A67" s="5">
        <v>0</v>
      </c>
      <c r="B67" s="6" t="s">
        <v>555</v>
      </c>
      <c r="C67" s="14">
        <v>984</v>
      </c>
      <c r="D67" s="8" t="s">
        <v>556</v>
      </c>
      <c r="E67" s="8" t="s">
        <v>557</v>
      </c>
      <c r="F67" s="8" t="s">
        <v>558</v>
      </c>
      <c r="G67" s="6" t="s">
        <v>38</v>
      </c>
      <c r="H67" s="6" t="s">
        <v>54</v>
      </c>
      <c r="I67" s="8" t="s">
        <v>40</v>
      </c>
      <c r="J67" s="9">
        <v>1</v>
      </c>
      <c r="K67" s="9">
        <v>256</v>
      </c>
      <c r="L67" s="9">
        <v>2019</v>
      </c>
      <c r="M67" s="8" t="s">
        <v>559</v>
      </c>
      <c r="N67" s="8" t="s">
        <v>42</v>
      </c>
      <c r="O67" s="8" t="s">
        <v>115</v>
      </c>
      <c r="P67" s="6" t="s">
        <v>44</v>
      </c>
      <c r="Q67" s="8" t="s">
        <v>45</v>
      </c>
      <c r="R67" s="10" t="s">
        <v>552</v>
      </c>
      <c r="S67" s="11" t="s">
        <v>560</v>
      </c>
      <c r="T67" s="6"/>
      <c r="U67" s="28" t="str">
        <f>HYPERLINK("https://media.infra-m.ru/1021/1021128/cover/1021128.jpg", "Обложка")</f>
        <v>Обложка</v>
      </c>
      <c r="V67" s="28" t="str">
        <f>HYPERLINK("https://znanium.ru/catalog/product/1083293", "Ознакомиться")</f>
        <v>Ознакомиться</v>
      </c>
      <c r="W67" s="8" t="s">
        <v>126</v>
      </c>
      <c r="X67" s="6"/>
      <c r="Y67" s="6" t="s">
        <v>30</v>
      </c>
      <c r="Z67" s="6"/>
      <c r="AA67" s="6"/>
      <c r="AB67" s="6" t="s">
        <v>561</v>
      </c>
    </row>
    <row r="68" spans="1:28" s="4" customFormat="1" ht="51.95" customHeight="1">
      <c r="A68" s="5">
        <v>0</v>
      </c>
      <c r="B68" s="6" t="s">
        <v>562</v>
      </c>
      <c r="C68" s="7">
        <v>1320</v>
      </c>
      <c r="D68" s="8" t="s">
        <v>563</v>
      </c>
      <c r="E68" s="8" t="s">
        <v>564</v>
      </c>
      <c r="F68" s="8" t="s">
        <v>339</v>
      </c>
      <c r="G68" s="6" t="s">
        <v>38</v>
      </c>
      <c r="H68" s="6" t="s">
        <v>39</v>
      </c>
      <c r="I68" s="8" t="s">
        <v>40</v>
      </c>
      <c r="J68" s="9">
        <v>1</v>
      </c>
      <c r="K68" s="9">
        <v>238</v>
      </c>
      <c r="L68" s="9">
        <v>2024</v>
      </c>
      <c r="M68" s="8" t="s">
        <v>565</v>
      </c>
      <c r="N68" s="8" t="s">
        <v>81</v>
      </c>
      <c r="O68" s="8" t="s">
        <v>450</v>
      </c>
      <c r="P68" s="6" t="s">
        <v>44</v>
      </c>
      <c r="Q68" s="8" t="s">
        <v>45</v>
      </c>
      <c r="R68" s="10" t="s">
        <v>566</v>
      </c>
      <c r="S68" s="11" t="s">
        <v>567</v>
      </c>
      <c r="T68" s="6"/>
      <c r="U68" s="28" t="str">
        <f>HYPERLINK("https://media.infra-m.ru/2083/2083342/cover/2083342.jpg", "Обложка")</f>
        <v>Обложка</v>
      </c>
      <c r="V68" s="28" t="str">
        <f>HYPERLINK("https://znanium.ru/catalog/product/2083342", "Ознакомиться")</f>
        <v>Ознакомиться</v>
      </c>
      <c r="W68" s="8" t="s">
        <v>343</v>
      </c>
      <c r="X68" s="6"/>
      <c r="Y68" s="6" t="s">
        <v>30</v>
      </c>
      <c r="Z68" s="6"/>
      <c r="AA68" s="6"/>
      <c r="AB68" s="6" t="s">
        <v>137</v>
      </c>
    </row>
    <row r="69" spans="1:28" s="4" customFormat="1" ht="51.95" customHeight="1">
      <c r="A69" s="5">
        <v>0</v>
      </c>
      <c r="B69" s="6" t="s">
        <v>568</v>
      </c>
      <c r="C69" s="7">
        <v>2260.8000000000002</v>
      </c>
      <c r="D69" s="8" t="s">
        <v>569</v>
      </c>
      <c r="E69" s="8" t="s">
        <v>570</v>
      </c>
      <c r="F69" s="8" t="s">
        <v>571</v>
      </c>
      <c r="G69" s="6" t="s">
        <v>38</v>
      </c>
      <c r="H69" s="6" t="s">
        <v>54</v>
      </c>
      <c r="I69" s="8" t="s">
        <v>40</v>
      </c>
      <c r="J69" s="9">
        <v>1</v>
      </c>
      <c r="K69" s="9">
        <v>400</v>
      </c>
      <c r="L69" s="9">
        <v>2024</v>
      </c>
      <c r="M69" s="8" t="s">
        <v>572</v>
      </c>
      <c r="N69" s="8" t="s">
        <v>42</v>
      </c>
      <c r="O69" s="8" t="s">
        <v>115</v>
      </c>
      <c r="P69" s="6" t="s">
        <v>44</v>
      </c>
      <c r="Q69" s="8" t="s">
        <v>45</v>
      </c>
      <c r="R69" s="10" t="s">
        <v>573</v>
      </c>
      <c r="S69" s="11" t="s">
        <v>574</v>
      </c>
      <c r="T69" s="6"/>
      <c r="U69" s="28" t="str">
        <f>HYPERLINK("https://media.infra-m.ru/2141/2141565/cover/2141565.jpg", "Обложка")</f>
        <v>Обложка</v>
      </c>
      <c r="V69" s="28" t="str">
        <f>HYPERLINK("https://znanium.ru/catalog/product/2136716", "Ознакомиться")</f>
        <v>Ознакомиться</v>
      </c>
      <c r="W69" s="8" t="s">
        <v>126</v>
      </c>
      <c r="X69" s="6"/>
      <c r="Y69" s="6" t="s">
        <v>30</v>
      </c>
      <c r="Z69" s="6"/>
      <c r="AA69" s="6" t="s">
        <v>72</v>
      </c>
      <c r="AB69" s="6" t="s">
        <v>161</v>
      </c>
    </row>
    <row r="70" spans="1:28" s="4" customFormat="1" ht="51.95" customHeight="1">
      <c r="A70" s="5">
        <v>0</v>
      </c>
      <c r="B70" s="6" t="s">
        <v>575</v>
      </c>
      <c r="C70" s="7">
        <v>1984.8</v>
      </c>
      <c r="D70" s="8" t="s">
        <v>576</v>
      </c>
      <c r="E70" s="8" t="s">
        <v>577</v>
      </c>
      <c r="F70" s="8" t="s">
        <v>578</v>
      </c>
      <c r="G70" s="6" t="s">
        <v>38</v>
      </c>
      <c r="H70" s="6" t="s">
        <v>143</v>
      </c>
      <c r="I70" s="8" t="s">
        <v>55</v>
      </c>
      <c r="J70" s="9">
        <v>1</v>
      </c>
      <c r="K70" s="9">
        <v>352</v>
      </c>
      <c r="L70" s="9">
        <v>2024</v>
      </c>
      <c r="M70" s="8" t="s">
        <v>579</v>
      </c>
      <c r="N70" s="8" t="s">
        <v>42</v>
      </c>
      <c r="O70" s="8" t="s">
        <v>215</v>
      </c>
      <c r="P70" s="6" t="s">
        <v>44</v>
      </c>
      <c r="Q70" s="8" t="s">
        <v>45</v>
      </c>
      <c r="R70" s="10" t="s">
        <v>580</v>
      </c>
      <c r="S70" s="11" t="s">
        <v>581</v>
      </c>
      <c r="T70" s="6"/>
      <c r="U70" s="28" t="str">
        <f>HYPERLINK("https://media.infra-m.ru/2140/2140829/cover/2140829.jpg", "Обложка")</f>
        <v>Обложка</v>
      </c>
      <c r="V70" s="28" t="str">
        <f>HYPERLINK("https://znanium.ru/catalog/product/2131822", "Ознакомиться")</f>
        <v>Ознакомиться</v>
      </c>
      <c r="W70" s="8" t="s">
        <v>107</v>
      </c>
      <c r="X70" s="6"/>
      <c r="Y70" s="6" t="s">
        <v>30</v>
      </c>
      <c r="Z70" s="6"/>
      <c r="AA70" s="6"/>
      <c r="AB70" s="6" t="s">
        <v>582</v>
      </c>
    </row>
    <row r="71" spans="1:28" s="4" customFormat="1" ht="51.95" customHeight="1">
      <c r="A71" s="5">
        <v>0</v>
      </c>
      <c r="B71" s="6" t="s">
        <v>583</v>
      </c>
      <c r="C71" s="7">
        <v>3044.4</v>
      </c>
      <c r="D71" s="8" t="s">
        <v>584</v>
      </c>
      <c r="E71" s="8" t="s">
        <v>585</v>
      </c>
      <c r="F71" s="8" t="s">
        <v>586</v>
      </c>
      <c r="G71" s="6" t="s">
        <v>38</v>
      </c>
      <c r="H71" s="6" t="s">
        <v>39</v>
      </c>
      <c r="I71" s="8" t="s">
        <v>40</v>
      </c>
      <c r="J71" s="9">
        <v>1</v>
      </c>
      <c r="K71" s="9">
        <v>425</v>
      </c>
      <c r="L71" s="9">
        <v>2024</v>
      </c>
      <c r="M71" s="8" t="s">
        <v>587</v>
      </c>
      <c r="N71" s="8" t="s">
        <v>42</v>
      </c>
      <c r="O71" s="8" t="s">
        <v>57</v>
      </c>
      <c r="P71" s="6" t="s">
        <v>68</v>
      </c>
      <c r="Q71" s="8" t="s">
        <v>45</v>
      </c>
      <c r="R71" s="10" t="s">
        <v>588</v>
      </c>
      <c r="S71" s="11" t="s">
        <v>589</v>
      </c>
      <c r="T71" s="6"/>
      <c r="U71" s="28" t="str">
        <f>HYPERLINK("https://media.infra-m.ru/2125/2125618/cover/2125618.jpg", "Обложка")</f>
        <v>Обложка</v>
      </c>
      <c r="V71" s="28" t="str">
        <f>HYPERLINK("https://znanium.ru/catalog/product/1138858", "Ознакомиться")</f>
        <v>Ознакомиться</v>
      </c>
      <c r="W71" s="8" t="s">
        <v>590</v>
      </c>
      <c r="X71" s="6"/>
      <c r="Y71" s="6" t="s">
        <v>30</v>
      </c>
      <c r="Z71" s="6"/>
      <c r="AA71" s="6" t="s">
        <v>72</v>
      </c>
      <c r="AB71" s="6" t="s">
        <v>97</v>
      </c>
    </row>
    <row r="72" spans="1:28" s="4" customFormat="1" ht="51.95" customHeight="1">
      <c r="A72" s="5">
        <v>0</v>
      </c>
      <c r="B72" s="6" t="s">
        <v>591</v>
      </c>
      <c r="C72" s="7">
        <v>1848</v>
      </c>
      <c r="D72" s="8" t="s">
        <v>592</v>
      </c>
      <c r="E72" s="8" t="s">
        <v>593</v>
      </c>
      <c r="F72" s="8" t="s">
        <v>594</v>
      </c>
      <c r="G72" s="6" t="s">
        <v>38</v>
      </c>
      <c r="H72" s="6" t="s">
        <v>54</v>
      </c>
      <c r="I72" s="8" t="s">
        <v>40</v>
      </c>
      <c r="J72" s="9">
        <v>1</v>
      </c>
      <c r="K72" s="9">
        <v>336</v>
      </c>
      <c r="L72" s="9">
        <v>2023</v>
      </c>
      <c r="M72" s="8" t="s">
        <v>595</v>
      </c>
      <c r="N72" s="8" t="s">
        <v>81</v>
      </c>
      <c r="O72" s="8" t="s">
        <v>226</v>
      </c>
      <c r="P72" s="6" t="s">
        <v>68</v>
      </c>
      <c r="Q72" s="8" t="s">
        <v>45</v>
      </c>
      <c r="R72" s="10" t="s">
        <v>596</v>
      </c>
      <c r="S72" s="11" t="s">
        <v>597</v>
      </c>
      <c r="T72" s="6"/>
      <c r="U72" s="28" t="str">
        <f>HYPERLINK("https://media.infra-m.ru/1941/1941732/cover/1941732.jpg", "Обложка")</f>
        <v>Обложка</v>
      </c>
      <c r="V72" s="28" t="str">
        <f>HYPERLINK("https://znanium.ru/catalog/product/1044004", "Ознакомиться")</f>
        <v>Ознакомиться</v>
      </c>
      <c r="W72" s="8" t="s">
        <v>598</v>
      </c>
      <c r="X72" s="6"/>
      <c r="Y72" s="6" t="s">
        <v>30</v>
      </c>
      <c r="Z72" s="6"/>
      <c r="AA72" s="6"/>
      <c r="AB72" s="6" t="s">
        <v>599</v>
      </c>
    </row>
    <row r="73" spans="1:28" s="4" customFormat="1" ht="51.95" customHeight="1">
      <c r="A73" s="5">
        <v>0</v>
      </c>
      <c r="B73" s="6" t="s">
        <v>600</v>
      </c>
      <c r="C73" s="7">
        <v>1786.8</v>
      </c>
      <c r="D73" s="8" t="s">
        <v>601</v>
      </c>
      <c r="E73" s="8" t="s">
        <v>602</v>
      </c>
      <c r="F73" s="8" t="s">
        <v>603</v>
      </c>
      <c r="G73" s="6" t="s">
        <v>78</v>
      </c>
      <c r="H73" s="6" t="s">
        <v>39</v>
      </c>
      <c r="I73" s="8" t="s">
        <v>604</v>
      </c>
      <c r="J73" s="13">
        <v>0</v>
      </c>
      <c r="K73" s="9">
        <v>284</v>
      </c>
      <c r="L73" s="9">
        <v>2025</v>
      </c>
      <c r="M73" s="8" t="s">
        <v>605</v>
      </c>
      <c r="N73" s="8" t="s">
        <v>81</v>
      </c>
      <c r="O73" s="8" t="s">
        <v>310</v>
      </c>
      <c r="P73" s="6" t="s">
        <v>68</v>
      </c>
      <c r="Q73" s="8" t="s">
        <v>83</v>
      </c>
      <c r="R73" s="10" t="s">
        <v>606</v>
      </c>
      <c r="S73" s="11"/>
      <c r="T73" s="6"/>
      <c r="U73" s="28" t="str">
        <f>HYPERLINK("https://media.infra-m.ru/2169/2169277/cover/2169277.jpg", "Обложка")</f>
        <v>Обложка</v>
      </c>
      <c r="V73" s="28" t="str">
        <f>HYPERLINK("https://znanium.ru/catalog/product/2169277", "Ознакомиться")</f>
        <v>Ознакомиться</v>
      </c>
      <c r="W73" s="8" t="s">
        <v>607</v>
      </c>
      <c r="X73" s="6"/>
      <c r="Y73" s="6"/>
      <c r="Z73" s="6"/>
      <c r="AA73" s="6"/>
      <c r="AB73" s="6" t="s">
        <v>87</v>
      </c>
    </row>
    <row r="74" spans="1:28" s="4" customFormat="1" ht="51.95" customHeight="1">
      <c r="A74" s="5">
        <v>0</v>
      </c>
      <c r="B74" s="6" t="s">
        <v>608</v>
      </c>
      <c r="C74" s="7">
        <v>1188</v>
      </c>
      <c r="D74" s="8" t="s">
        <v>609</v>
      </c>
      <c r="E74" s="8" t="s">
        <v>610</v>
      </c>
      <c r="F74" s="8" t="s">
        <v>611</v>
      </c>
      <c r="G74" s="6" t="s">
        <v>38</v>
      </c>
      <c r="H74" s="6" t="s">
        <v>39</v>
      </c>
      <c r="I74" s="8" t="s">
        <v>40</v>
      </c>
      <c r="J74" s="9">
        <v>1</v>
      </c>
      <c r="K74" s="9">
        <v>218</v>
      </c>
      <c r="L74" s="9">
        <v>2023</v>
      </c>
      <c r="M74" s="8" t="s">
        <v>612</v>
      </c>
      <c r="N74" s="8" t="s">
        <v>42</v>
      </c>
      <c r="O74" s="8" t="s">
        <v>299</v>
      </c>
      <c r="P74" s="6" t="s">
        <v>68</v>
      </c>
      <c r="Q74" s="8" t="s">
        <v>45</v>
      </c>
      <c r="R74" s="10" t="s">
        <v>613</v>
      </c>
      <c r="S74" s="11" t="s">
        <v>614</v>
      </c>
      <c r="T74" s="6"/>
      <c r="U74" s="28" t="str">
        <f>HYPERLINK("https://media.infra-m.ru/2023/2023172/cover/2023172.jpg", "Обложка")</f>
        <v>Обложка</v>
      </c>
      <c r="V74" s="28" t="str">
        <f>HYPERLINK("https://znanium.ru/catalog/product/2023172", "Ознакомиться")</f>
        <v>Ознакомиться</v>
      </c>
      <c r="W74" s="8" t="s">
        <v>302</v>
      </c>
      <c r="X74" s="6"/>
      <c r="Y74" s="6" t="s">
        <v>30</v>
      </c>
      <c r="Z74" s="6"/>
      <c r="AA74" s="6"/>
      <c r="AB74" s="6" t="s">
        <v>599</v>
      </c>
    </row>
    <row r="75" spans="1:28" s="4" customFormat="1" ht="51.95" customHeight="1">
      <c r="A75" s="5">
        <v>0</v>
      </c>
      <c r="B75" s="6" t="s">
        <v>615</v>
      </c>
      <c r="C75" s="7">
        <v>3312</v>
      </c>
      <c r="D75" s="8" t="s">
        <v>616</v>
      </c>
      <c r="E75" s="8" t="s">
        <v>617</v>
      </c>
      <c r="F75" s="8" t="s">
        <v>618</v>
      </c>
      <c r="G75" s="6" t="s">
        <v>78</v>
      </c>
      <c r="H75" s="6" t="s">
        <v>39</v>
      </c>
      <c r="I75" s="8" t="s">
        <v>40</v>
      </c>
      <c r="J75" s="9">
        <v>1</v>
      </c>
      <c r="K75" s="9">
        <v>552</v>
      </c>
      <c r="L75" s="9">
        <v>2024</v>
      </c>
      <c r="M75" s="8" t="s">
        <v>619</v>
      </c>
      <c r="N75" s="8" t="s">
        <v>42</v>
      </c>
      <c r="O75" s="8" t="s">
        <v>168</v>
      </c>
      <c r="P75" s="6" t="s">
        <v>68</v>
      </c>
      <c r="Q75" s="8" t="s">
        <v>45</v>
      </c>
      <c r="R75" s="10" t="s">
        <v>620</v>
      </c>
      <c r="S75" s="11" t="s">
        <v>621</v>
      </c>
      <c r="T75" s="6"/>
      <c r="U75" s="28" t="str">
        <f>HYPERLINK("https://media.infra-m.ru/2170/2170975/cover/2170975.jpg", "Обложка")</f>
        <v>Обложка</v>
      </c>
      <c r="V75" s="28" t="str">
        <f>HYPERLINK("https://znanium.ru/catalog/product/2170975", "Ознакомиться")</f>
        <v>Ознакомиться</v>
      </c>
      <c r="W75" s="8" t="s">
        <v>622</v>
      </c>
      <c r="X75" s="6"/>
      <c r="Y75" s="6" t="s">
        <v>30</v>
      </c>
      <c r="Z75" s="6"/>
      <c r="AA75" s="6"/>
      <c r="AB75" s="6" t="s">
        <v>49</v>
      </c>
    </row>
    <row r="76" spans="1:28" s="4" customFormat="1" ht="51.95" customHeight="1">
      <c r="A76" s="5">
        <v>0</v>
      </c>
      <c r="B76" s="6" t="s">
        <v>623</v>
      </c>
      <c r="C76" s="7">
        <v>2152.8000000000002</v>
      </c>
      <c r="D76" s="8" t="s">
        <v>624</v>
      </c>
      <c r="E76" s="8" t="s">
        <v>625</v>
      </c>
      <c r="F76" s="8" t="s">
        <v>626</v>
      </c>
      <c r="G76" s="6" t="s">
        <v>38</v>
      </c>
      <c r="H76" s="6" t="s">
        <v>113</v>
      </c>
      <c r="I76" s="8" t="s">
        <v>40</v>
      </c>
      <c r="J76" s="9">
        <v>1</v>
      </c>
      <c r="K76" s="9">
        <v>360</v>
      </c>
      <c r="L76" s="9">
        <v>2025</v>
      </c>
      <c r="M76" s="8" t="s">
        <v>627</v>
      </c>
      <c r="N76" s="8" t="s">
        <v>42</v>
      </c>
      <c r="O76" s="8" t="s">
        <v>115</v>
      </c>
      <c r="P76" s="6" t="s">
        <v>68</v>
      </c>
      <c r="Q76" s="8" t="s">
        <v>45</v>
      </c>
      <c r="R76" s="10" t="s">
        <v>628</v>
      </c>
      <c r="S76" s="11"/>
      <c r="T76" s="6"/>
      <c r="U76" s="28" t="str">
        <f>HYPERLINK("https://media.infra-m.ru/2179/2179453/cover/2179453.jpg", "Обложка")</f>
        <v>Обложка</v>
      </c>
      <c r="V76" s="28" t="str">
        <f>HYPERLINK("https://znanium.ru/catalog/product/1999922", "Ознакомиться")</f>
        <v>Ознакомиться</v>
      </c>
      <c r="W76" s="8" t="s">
        <v>629</v>
      </c>
      <c r="X76" s="6"/>
      <c r="Y76" s="6" t="s">
        <v>30</v>
      </c>
      <c r="Z76" s="6"/>
      <c r="AA76" s="6"/>
      <c r="AB76" s="6" t="s">
        <v>118</v>
      </c>
    </row>
    <row r="77" spans="1:28" s="4" customFormat="1" ht="51.95" customHeight="1">
      <c r="A77" s="5">
        <v>0</v>
      </c>
      <c r="B77" s="6" t="s">
        <v>630</v>
      </c>
      <c r="C77" s="7">
        <v>1728</v>
      </c>
      <c r="D77" s="8" t="s">
        <v>631</v>
      </c>
      <c r="E77" s="8" t="s">
        <v>632</v>
      </c>
      <c r="F77" s="8" t="s">
        <v>633</v>
      </c>
      <c r="G77" s="6" t="s">
        <v>38</v>
      </c>
      <c r="H77" s="6" t="s">
        <v>39</v>
      </c>
      <c r="I77" s="8" t="s">
        <v>40</v>
      </c>
      <c r="J77" s="9">
        <v>1</v>
      </c>
      <c r="K77" s="9">
        <v>288</v>
      </c>
      <c r="L77" s="9">
        <v>2025</v>
      </c>
      <c r="M77" s="8" t="s">
        <v>634</v>
      </c>
      <c r="N77" s="8" t="s">
        <v>42</v>
      </c>
      <c r="O77" s="8" t="s">
        <v>215</v>
      </c>
      <c r="P77" s="6" t="s">
        <v>44</v>
      </c>
      <c r="Q77" s="8" t="s">
        <v>45</v>
      </c>
      <c r="R77" s="10" t="s">
        <v>635</v>
      </c>
      <c r="S77" s="11" t="s">
        <v>636</v>
      </c>
      <c r="T77" s="6"/>
      <c r="U77" s="28" t="str">
        <f>HYPERLINK("https://media.infra-m.ru/2177/2177795/cover/2177795.jpg", "Обложка")</f>
        <v>Обложка</v>
      </c>
      <c r="V77" s="28" t="str">
        <f>HYPERLINK("https://znanium.ru/catalog/product/2177795", "Ознакомиться")</f>
        <v>Ознакомиться</v>
      </c>
      <c r="W77" s="8" t="s">
        <v>637</v>
      </c>
      <c r="X77" s="6"/>
      <c r="Y77" s="6" t="s">
        <v>30</v>
      </c>
      <c r="Z77" s="6"/>
      <c r="AA77" s="6" t="s">
        <v>72</v>
      </c>
      <c r="AB77" s="6" t="s">
        <v>97</v>
      </c>
    </row>
    <row r="78" spans="1:28" s="4" customFormat="1" ht="51.95" customHeight="1">
      <c r="A78" s="5">
        <v>0</v>
      </c>
      <c r="B78" s="6" t="s">
        <v>638</v>
      </c>
      <c r="C78" s="7">
        <v>1668</v>
      </c>
      <c r="D78" s="8" t="s">
        <v>639</v>
      </c>
      <c r="E78" s="8" t="s">
        <v>640</v>
      </c>
      <c r="F78" s="8" t="s">
        <v>641</v>
      </c>
      <c r="G78" s="6" t="s">
        <v>38</v>
      </c>
      <c r="H78" s="6" t="s">
        <v>39</v>
      </c>
      <c r="I78" s="8" t="s">
        <v>40</v>
      </c>
      <c r="J78" s="9">
        <v>1</v>
      </c>
      <c r="K78" s="9">
        <v>295</v>
      </c>
      <c r="L78" s="9">
        <v>2024</v>
      </c>
      <c r="M78" s="8" t="s">
        <v>642</v>
      </c>
      <c r="N78" s="8" t="s">
        <v>42</v>
      </c>
      <c r="O78" s="8" t="s">
        <v>299</v>
      </c>
      <c r="P78" s="6" t="s">
        <v>68</v>
      </c>
      <c r="Q78" s="8" t="s">
        <v>45</v>
      </c>
      <c r="R78" s="10" t="s">
        <v>643</v>
      </c>
      <c r="S78" s="11" t="s">
        <v>644</v>
      </c>
      <c r="T78" s="6"/>
      <c r="U78" s="28" t="str">
        <f>HYPERLINK("https://media.infra-m.ru/2104/2104117/cover/2104117.jpg", "Обложка")</f>
        <v>Обложка</v>
      </c>
      <c r="V78" s="28" t="str">
        <f>HYPERLINK("https://znanium.ru/catalog/product/2104117", "Ознакомиться")</f>
        <v>Ознакомиться</v>
      </c>
      <c r="W78" s="8" t="s">
        <v>645</v>
      </c>
      <c r="X78" s="6"/>
      <c r="Y78" s="6" t="s">
        <v>30</v>
      </c>
      <c r="Z78" s="6"/>
      <c r="AA78" s="6"/>
      <c r="AB78" s="6" t="s">
        <v>49</v>
      </c>
    </row>
    <row r="79" spans="1:28" s="4" customFormat="1" ht="51.95" customHeight="1">
      <c r="A79" s="5">
        <v>0</v>
      </c>
      <c r="B79" s="6" t="s">
        <v>646</v>
      </c>
      <c r="C79" s="7">
        <v>1992</v>
      </c>
      <c r="D79" s="8" t="s">
        <v>647</v>
      </c>
      <c r="E79" s="8" t="s">
        <v>648</v>
      </c>
      <c r="F79" s="8" t="s">
        <v>649</v>
      </c>
      <c r="G79" s="6" t="s">
        <v>38</v>
      </c>
      <c r="H79" s="6" t="s">
        <v>39</v>
      </c>
      <c r="I79" s="8" t="s">
        <v>40</v>
      </c>
      <c r="J79" s="9">
        <v>1</v>
      </c>
      <c r="K79" s="9">
        <v>356</v>
      </c>
      <c r="L79" s="9">
        <v>2024</v>
      </c>
      <c r="M79" s="8" t="s">
        <v>650</v>
      </c>
      <c r="N79" s="8" t="s">
        <v>42</v>
      </c>
      <c r="O79" s="8" t="s">
        <v>215</v>
      </c>
      <c r="P79" s="6" t="s">
        <v>44</v>
      </c>
      <c r="Q79" s="8" t="s">
        <v>45</v>
      </c>
      <c r="R79" s="10" t="s">
        <v>651</v>
      </c>
      <c r="S79" s="11" t="s">
        <v>652</v>
      </c>
      <c r="T79" s="6"/>
      <c r="U79" s="28" t="str">
        <f>HYPERLINK("https://media.infra-m.ru/2110/2110476/cover/2110476.jpg", "Обложка")</f>
        <v>Обложка</v>
      </c>
      <c r="V79" s="28" t="str">
        <f>HYPERLINK("https://znanium.ru/catalog/product/2110476", "Ознакомиться")</f>
        <v>Ознакомиться</v>
      </c>
      <c r="W79" s="8" t="s">
        <v>240</v>
      </c>
      <c r="X79" s="6"/>
      <c r="Y79" s="6" t="s">
        <v>30</v>
      </c>
      <c r="Z79" s="6"/>
      <c r="AA79" s="6" t="s">
        <v>72</v>
      </c>
      <c r="AB79" s="6" t="s">
        <v>137</v>
      </c>
    </row>
    <row r="80" spans="1:28" s="4" customFormat="1" ht="51.95" customHeight="1">
      <c r="A80" s="5">
        <v>0</v>
      </c>
      <c r="B80" s="6" t="s">
        <v>653</v>
      </c>
      <c r="C80" s="7">
        <v>1164</v>
      </c>
      <c r="D80" s="8" t="s">
        <v>654</v>
      </c>
      <c r="E80" s="8" t="s">
        <v>655</v>
      </c>
      <c r="F80" s="8" t="s">
        <v>656</v>
      </c>
      <c r="G80" s="6" t="s">
        <v>38</v>
      </c>
      <c r="H80" s="6" t="s">
        <v>39</v>
      </c>
      <c r="I80" s="8" t="s">
        <v>40</v>
      </c>
      <c r="J80" s="9">
        <v>1</v>
      </c>
      <c r="K80" s="9">
        <v>204</v>
      </c>
      <c r="L80" s="9">
        <v>2024</v>
      </c>
      <c r="M80" s="8" t="s">
        <v>657</v>
      </c>
      <c r="N80" s="8" t="s">
        <v>42</v>
      </c>
      <c r="O80" s="8" t="s">
        <v>299</v>
      </c>
      <c r="P80" s="6" t="s">
        <v>68</v>
      </c>
      <c r="Q80" s="8" t="s">
        <v>45</v>
      </c>
      <c r="R80" s="10" t="s">
        <v>658</v>
      </c>
      <c r="S80" s="11" t="s">
        <v>659</v>
      </c>
      <c r="T80" s="6" t="s">
        <v>208</v>
      </c>
      <c r="U80" s="28" t="str">
        <f>HYPERLINK("https://media.infra-m.ru/2122/2122965/cover/2122965.jpg", "Обложка")</f>
        <v>Обложка</v>
      </c>
      <c r="V80" s="28" t="str">
        <f>HYPERLINK("https://znanium.ru/catalog/product/2122965", "Ознакомиться")</f>
        <v>Ознакомиться</v>
      </c>
      <c r="W80" s="8"/>
      <c r="X80" s="6"/>
      <c r="Y80" s="6" t="s">
        <v>30</v>
      </c>
      <c r="Z80" s="6"/>
      <c r="AA80" s="6"/>
      <c r="AB80" s="6" t="s">
        <v>191</v>
      </c>
    </row>
    <row r="81" spans="1:5" s="15" customFormat="1" ht="21.95" customHeight="1"/>
    <row r="82" spans="1:5" ht="15.95" customHeight="1">
      <c r="A82" s="25" t="s">
        <v>23</v>
      </c>
      <c r="B82" s="25"/>
    </row>
    <row r="83" spans="1:5" s="16" customFormat="1" ht="12.95" customHeight="1">
      <c r="A83" s="26" t="s">
        <v>660</v>
      </c>
      <c r="B83" s="26"/>
      <c r="C83" s="26" t="s">
        <v>661</v>
      </c>
      <c r="D83" s="26"/>
      <c r="E83" s="26"/>
    </row>
    <row r="84" spans="1:5" s="16" customFormat="1" ht="12.95" customHeight="1">
      <c r="A84" s="26" t="s">
        <v>662</v>
      </c>
      <c r="B84" s="26"/>
      <c r="C84" s="26" t="s">
        <v>663</v>
      </c>
      <c r="D84" s="26"/>
      <c r="E84" s="26"/>
    </row>
    <row r="85" spans="1:5" s="16" customFormat="1" ht="12.95" customHeight="1">
      <c r="A85" s="26" t="s">
        <v>664</v>
      </c>
      <c r="B85" s="26"/>
      <c r="C85" s="26" t="s">
        <v>665</v>
      </c>
      <c r="D85" s="26"/>
      <c r="E85" s="26"/>
    </row>
    <row r="86" spans="1:5" s="16" customFormat="1" ht="12.95" customHeight="1">
      <c r="A86" s="26" t="s">
        <v>666</v>
      </c>
      <c r="B86" s="26"/>
      <c r="C86" s="26" t="s">
        <v>667</v>
      </c>
      <c r="D86" s="26"/>
      <c r="E86" s="26"/>
    </row>
    <row r="87" spans="1:5" s="16" customFormat="1" ht="12.95" customHeight="1">
      <c r="A87" s="26" t="s">
        <v>668</v>
      </c>
      <c r="B87" s="26"/>
      <c r="C87" s="26" t="s">
        <v>669</v>
      </c>
      <c r="D87" s="26"/>
      <c r="E87" s="26"/>
    </row>
    <row r="88" spans="1:5" s="16" customFormat="1" ht="12.95" customHeight="1">
      <c r="A88" s="26" t="s">
        <v>670</v>
      </c>
      <c r="B88" s="26"/>
      <c r="C88" s="26" t="s">
        <v>671</v>
      </c>
      <c r="D88" s="26"/>
      <c r="E88" s="26"/>
    </row>
    <row r="89" spans="1:5" s="16" customFormat="1" ht="12.95" customHeight="1">
      <c r="A89" s="26" t="s">
        <v>672</v>
      </c>
      <c r="B89" s="26"/>
      <c r="C89" s="26" t="s">
        <v>673</v>
      </c>
      <c r="D89" s="26"/>
      <c r="E89" s="26"/>
    </row>
    <row r="90" spans="1:5" s="16" customFormat="1" ht="12.95" customHeight="1">
      <c r="A90" s="26" t="s">
        <v>674</v>
      </c>
      <c r="B90" s="26"/>
      <c r="C90" s="26" t="s">
        <v>675</v>
      </c>
      <c r="D90" s="26"/>
      <c r="E90" s="26"/>
    </row>
    <row r="91" spans="1:5" s="16" customFormat="1" ht="12.95" customHeight="1">
      <c r="A91" s="26" t="s">
        <v>676</v>
      </c>
      <c r="B91" s="26"/>
      <c r="C91" s="26" t="s">
        <v>677</v>
      </c>
      <c r="D91" s="26"/>
      <c r="E91" s="26"/>
    </row>
    <row r="92" spans="1:5" s="16" customFormat="1" ht="12.95" customHeight="1">
      <c r="A92" s="26" t="s">
        <v>678</v>
      </c>
      <c r="B92" s="26"/>
      <c r="C92" s="26" t="s">
        <v>679</v>
      </c>
      <c r="D92" s="26"/>
      <c r="E92" s="26"/>
    </row>
    <row r="93" spans="1:5" s="16" customFormat="1" ht="12.95" customHeight="1">
      <c r="A93" s="26" t="s">
        <v>680</v>
      </c>
      <c r="B93" s="26"/>
      <c r="C93" s="26" t="s">
        <v>681</v>
      </c>
      <c r="D93" s="26"/>
      <c r="E93" s="26"/>
    </row>
    <row r="94" spans="1:5" s="16" customFormat="1" ht="12.95" customHeight="1">
      <c r="A94" s="26" t="s">
        <v>682</v>
      </c>
      <c r="B94" s="26"/>
      <c r="C94" s="26" t="s">
        <v>683</v>
      </c>
      <c r="D94" s="26"/>
      <c r="E94" s="26"/>
    </row>
    <row r="95" spans="1:5" s="16" customFormat="1" ht="12.95" customHeight="1">
      <c r="A95" s="26" t="s">
        <v>684</v>
      </c>
      <c r="B95" s="26"/>
      <c r="C95" s="26" t="s">
        <v>685</v>
      </c>
      <c r="D95" s="26"/>
      <c r="E95" s="26"/>
    </row>
    <row r="96" spans="1:5" s="16" customFormat="1" ht="12.95" customHeight="1">
      <c r="A96" s="26" t="s">
        <v>686</v>
      </c>
      <c r="B96" s="26"/>
      <c r="C96" s="26" t="s">
        <v>687</v>
      </c>
      <c r="D96" s="26"/>
      <c r="E96" s="26"/>
    </row>
    <row r="97" spans="1:5" s="16" customFormat="1" ht="12.95" customHeight="1">
      <c r="A97" s="26" t="s">
        <v>688</v>
      </c>
      <c r="B97" s="26"/>
      <c r="C97" s="26" t="s">
        <v>689</v>
      </c>
      <c r="D97" s="26"/>
      <c r="E97" s="26"/>
    </row>
    <row r="98" spans="1:5" s="16" customFormat="1" ht="12.95" customHeight="1">
      <c r="A98" s="26" t="s">
        <v>690</v>
      </c>
      <c r="B98" s="26"/>
      <c r="C98" s="26" t="s">
        <v>691</v>
      </c>
      <c r="D98" s="26"/>
      <c r="E98" s="26"/>
    </row>
    <row r="99" spans="1:5" s="16" customFormat="1" ht="12.95" customHeight="1">
      <c r="A99" s="26" t="s">
        <v>692</v>
      </c>
      <c r="B99" s="26"/>
      <c r="C99" s="26" t="s">
        <v>693</v>
      </c>
      <c r="D99" s="26"/>
      <c r="E99" s="26"/>
    </row>
    <row r="100" spans="1:5" s="16" customFormat="1" ht="12.95" customHeight="1">
      <c r="A100" s="26" t="s">
        <v>694</v>
      </c>
      <c r="B100" s="26"/>
      <c r="C100" s="26" t="s">
        <v>695</v>
      </c>
      <c r="D100" s="26"/>
      <c r="E100" s="26"/>
    </row>
    <row r="101" spans="1:5" s="16" customFormat="1" ht="12.95" customHeight="1">
      <c r="A101" s="26" t="s">
        <v>696</v>
      </c>
      <c r="B101" s="26"/>
      <c r="C101" s="26" t="s">
        <v>697</v>
      </c>
      <c r="D101" s="26"/>
      <c r="E101" s="26"/>
    </row>
    <row r="102" spans="1:5" s="16" customFormat="1" ht="12.95" customHeight="1">
      <c r="A102" s="26" t="s">
        <v>698</v>
      </c>
      <c r="B102" s="26"/>
      <c r="C102" s="26" t="s">
        <v>699</v>
      </c>
      <c r="D102" s="26"/>
      <c r="E102" s="26"/>
    </row>
    <row r="103" spans="1:5" s="16" customFormat="1" ht="12.95" customHeight="1">
      <c r="A103" s="26" t="s">
        <v>700</v>
      </c>
      <c r="B103" s="26"/>
      <c r="C103" s="26" t="s">
        <v>701</v>
      </c>
      <c r="D103" s="26"/>
      <c r="E103" s="26"/>
    </row>
    <row r="104" spans="1:5" s="16" customFormat="1" ht="12.95" customHeight="1">
      <c r="A104" s="26" t="s">
        <v>702</v>
      </c>
      <c r="B104" s="26"/>
      <c r="C104" s="26" t="s">
        <v>703</v>
      </c>
      <c r="D104" s="26"/>
      <c r="E104" s="26"/>
    </row>
    <row r="105" spans="1:5" s="16" customFormat="1" ht="12.95" customHeight="1">
      <c r="A105" s="26" t="s">
        <v>704</v>
      </c>
      <c r="B105" s="26"/>
      <c r="C105" s="26" t="s">
        <v>705</v>
      </c>
      <c r="D105" s="26"/>
      <c r="E105" s="26"/>
    </row>
    <row r="106" spans="1:5" s="16" customFormat="1" ht="12.95" customHeight="1">
      <c r="A106" s="26" t="s">
        <v>706</v>
      </c>
      <c r="B106" s="26"/>
      <c r="C106" s="26" t="s">
        <v>707</v>
      </c>
      <c r="D106" s="26"/>
      <c r="E106" s="26"/>
    </row>
    <row r="107" spans="1:5" s="16" customFormat="1" ht="12.95" customHeight="1">
      <c r="A107" s="26" t="s">
        <v>708</v>
      </c>
      <c r="B107" s="26"/>
      <c r="C107" s="26" t="s">
        <v>299</v>
      </c>
      <c r="D107" s="26"/>
      <c r="E107" s="26"/>
    </row>
    <row r="108" spans="1:5" s="16" customFormat="1" ht="12.95" customHeight="1">
      <c r="A108" s="26" t="s">
        <v>709</v>
      </c>
      <c r="B108" s="26"/>
      <c r="C108" s="26" t="s">
        <v>299</v>
      </c>
      <c r="D108" s="26"/>
      <c r="E108" s="26"/>
    </row>
    <row r="109" spans="1:5" s="16" customFormat="1" ht="12.95" customHeight="1">
      <c r="A109" s="26" t="s">
        <v>710</v>
      </c>
      <c r="B109" s="26"/>
      <c r="C109" s="26" t="s">
        <v>711</v>
      </c>
      <c r="D109" s="26"/>
      <c r="E109" s="26"/>
    </row>
    <row r="110" spans="1:5" s="16" customFormat="1" ht="12.95" customHeight="1">
      <c r="A110" s="26" t="s">
        <v>712</v>
      </c>
      <c r="B110" s="26"/>
      <c r="C110" s="26" t="s">
        <v>713</v>
      </c>
      <c r="D110" s="26"/>
      <c r="E110" s="26"/>
    </row>
    <row r="111" spans="1:5" s="16" customFormat="1" ht="12.95" customHeight="1">
      <c r="A111" s="26" t="s">
        <v>714</v>
      </c>
      <c r="B111" s="26"/>
      <c r="C111" s="26" t="s">
        <v>715</v>
      </c>
      <c r="D111" s="26"/>
      <c r="E111" s="26"/>
    </row>
    <row r="112" spans="1:5" s="16" customFormat="1" ht="12.95" customHeight="1">
      <c r="A112" s="26" t="s">
        <v>716</v>
      </c>
      <c r="B112" s="26"/>
      <c r="C112" s="26" t="s">
        <v>717</v>
      </c>
      <c r="D112" s="26"/>
      <c r="E112" s="26"/>
    </row>
    <row r="113" spans="1:5" s="16" customFormat="1" ht="12.95" customHeight="1">
      <c r="A113" s="26" t="s">
        <v>718</v>
      </c>
      <c r="B113" s="26"/>
      <c r="C113" s="26" t="s">
        <v>719</v>
      </c>
      <c r="D113" s="26"/>
      <c r="E113" s="26"/>
    </row>
    <row r="114" spans="1:5" s="16" customFormat="1" ht="12.95" customHeight="1">
      <c r="A114" s="26" t="s">
        <v>720</v>
      </c>
      <c r="B114" s="26"/>
      <c r="C114" s="26" t="s">
        <v>721</v>
      </c>
      <c r="D114" s="26"/>
      <c r="E114" s="26"/>
    </row>
    <row r="115" spans="1:5" s="16" customFormat="1" ht="12.95" customHeight="1">
      <c r="A115" s="26" t="s">
        <v>722</v>
      </c>
      <c r="B115" s="26"/>
      <c r="C115" s="26" t="s">
        <v>723</v>
      </c>
      <c r="D115" s="26"/>
      <c r="E115" s="26"/>
    </row>
    <row r="116" spans="1:5" s="16" customFormat="1" ht="12.95" customHeight="1">
      <c r="A116" s="26" t="s">
        <v>724</v>
      </c>
      <c r="B116" s="26"/>
      <c r="C116" s="26" t="s">
        <v>725</v>
      </c>
      <c r="D116" s="26"/>
      <c r="E116" s="26"/>
    </row>
    <row r="117" spans="1:5" s="16" customFormat="1" ht="12.95" customHeight="1">
      <c r="A117" s="26" t="s">
        <v>726</v>
      </c>
      <c r="B117" s="26"/>
      <c r="C117" s="26" t="s">
        <v>727</v>
      </c>
      <c r="D117" s="26"/>
      <c r="E117" s="26"/>
    </row>
    <row r="118" spans="1:5" s="16" customFormat="1" ht="12.95" customHeight="1">
      <c r="A118" s="26" t="s">
        <v>728</v>
      </c>
      <c r="B118" s="26"/>
      <c r="C118" s="26" t="s">
        <v>729</v>
      </c>
      <c r="D118" s="26"/>
      <c r="E118" s="26"/>
    </row>
    <row r="119" spans="1:5" s="16" customFormat="1" ht="12.95" customHeight="1">
      <c r="A119" s="26" t="s">
        <v>730</v>
      </c>
      <c r="B119" s="26"/>
      <c r="C119" s="26" t="s">
        <v>731</v>
      </c>
      <c r="D119" s="26"/>
      <c r="E119" s="26"/>
    </row>
    <row r="120" spans="1:5" s="16" customFormat="1" ht="12.95" customHeight="1">
      <c r="A120" s="26" t="s">
        <v>732</v>
      </c>
      <c r="B120" s="26"/>
      <c r="C120" s="26" t="s">
        <v>733</v>
      </c>
      <c r="D120" s="26"/>
      <c r="E120" s="26"/>
    </row>
    <row r="121" spans="1:5" s="16" customFormat="1" ht="12.95" customHeight="1">
      <c r="A121" s="26" t="s">
        <v>734</v>
      </c>
      <c r="B121" s="26"/>
      <c r="C121" s="26" t="s">
        <v>735</v>
      </c>
      <c r="D121" s="26"/>
      <c r="E121" s="26"/>
    </row>
    <row r="122" spans="1:5" s="16" customFormat="1" ht="12.95" customHeight="1">
      <c r="A122" s="26" t="s">
        <v>736</v>
      </c>
      <c r="B122" s="26"/>
      <c r="C122" s="26" t="s">
        <v>737</v>
      </c>
      <c r="D122" s="26"/>
      <c r="E122" s="26"/>
    </row>
    <row r="123" spans="1:5" s="16" customFormat="1" ht="12.95" customHeight="1">
      <c r="A123" s="26" t="s">
        <v>738</v>
      </c>
      <c r="B123" s="26"/>
      <c r="C123" s="26" t="s">
        <v>739</v>
      </c>
      <c r="D123" s="26"/>
      <c r="E123" s="26"/>
    </row>
    <row r="124" spans="1:5" s="16" customFormat="1" ht="12.95" customHeight="1">
      <c r="A124" s="26" t="s">
        <v>740</v>
      </c>
      <c r="B124" s="26"/>
      <c r="C124" s="26" t="s">
        <v>741</v>
      </c>
      <c r="D124" s="26"/>
      <c r="E124" s="26"/>
    </row>
    <row r="125" spans="1:5" s="16" customFormat="1" ht="12.95" customHeight="1">
      <c r="A125" s="26" t="s">
        <v>742</v>
      </c>
      <c r="B125" s="26"/>
      <c r="C125" s="26" t="s">
        <v>741</v>
      </c>
      <c r="D125" s="26"/>
      <c r="E125" s="26"/>
    </row>
    <row r="126" spans="1:5" s="16" customFormat="1" ht="12.95" customHeight="1">
      <c r="A126" s="26" t="s">
        <v>743</v>
      </c>
      <c r="B126" s="26"/>
      <c r="C126" s="26" t="s">
        <v>744</v>
      </c>
      <c r="D126" s="26"/>
      <c r="E126" s="26"/>
    </row>
    <row r="127" spans="1:5" s="16" customFormat="1" ht="12.95" customHeight="1">
      <c r="A127" s="26" t="s">
        <v>745</v>
      </c>
      <c r="B127" s="26"/>
      <c r="C127" s="26" t="s">
        <v>746</v>
      </c>
      <c r="D127" s="26"/>
      <c r="E127" s="26"/>
    </row>
    <row r="128" spans="1:5" s="16" customFormat="1" ht="12.95" customHeight="1">
      <c r="A128" s="26" t="s">
        <v>747</v>
      </c>
      <c r="B128" s="26"/>
      <c r="C128" s="26" t="s">
        <v>748</v>
      </c>
      <c r="D128" s="26"/>
      <c r="E128" s="26"/>
    </row>
    <row r="129" spans="1:5" s="16" customFormat="1" ht="12.95" customHeight="1">
      <c r="A129" s="26" t="s">
        <v>749</v>
      </c>
      <c r="B129" s="26"/>
      <c r="C129" s="26" t="s">
        <v>750</v>
      </c>
      <c r="D129" s="26"/>
      <c r="E129" s="26"/>
    </row>
    <row r="130" spans="1:5" s="16" customFormat="1" ht="12.95" customHeight="1">
      <c r="A130" s="26" t="s">
        <v>751</v>
      </c>
      <c r="B130" s="26"/>
      <c r="C130" s="26" t="s">
        <v>752</v>
      </c>
      <c r="D130" s="26"/>
      <c r="E130" s="26"/>
    </row>
    <row r="131" spans="1:5" s="16" customFormat="1" ht="12.95" customHeight="1">
      <c r="A131" s="26" t="s">
        <v>753</v>
      </c>
      <c r="B131" s="26"/>
      <c r="C131" s="26" t="s">
        <v>754</v>
      </c>
      <c r="D131" s="26"/>
      <c r="E131" s="26"/>
    </row>
    <row r="132" spans="1:5" s="16" customFormat="1" ht="12.95" customHeight="1">
      <c r="A132" s="26" t="s">
        <v>755</v>
      </c>
      <c r="B132" s="26"/>
      <c r="C132" s="26" t="s">
        <v>756</v>
      </c>
      <c r="D132" s="26"/>
      <c r="E132" s="26"/>
    </row>
    <row r="133" spans="1:5" s="16" customFormat="1" ht="12.95" customHeight="1">
      <c r="A133" s="26" t="s">
        <v>757</v>
      </c>
      <c r="B133" s="26"/>
      <c r="C133" s="26" t="s">
        <v>758</v>
      </c>
      <c r="D133" s="26"/>
      <c r="E133" s="26"/>
    </row>
    <row r="134" spans="1:5" s="16" customFormat="1" ht="12.95" customHeight="1">
      <c r="A134" s="26" t="s">
        <v>759</v>
      </c>
      <c r="B134" s="26"/>
      <c r="C134" s="26" t="s">
        <v>760</v>
      </c>
      <c r="D134" s="26"/>
      <c r="E134" s="26"/>
    </row>
    <row r="135" spans="1:5" s="16" customFormat="1" ht="12.95" customHeight="1">
      <c r="A135" s="26" t="s">
        <v>761</v>
      </c>
      <c r="B135" s="26"/>
      <c r="C135" s="26" t="s">
        <v>762</v>
      </c>
      <c r="D135" s="26"/>
      <c r="E135" s="26"/>
    </row>
    <row r="136" spans="1:5" s="16" customFormat="1" ht="12.95" customHeight="1">
      <c r="A136" s="26" t="s">
        <v>763</v>
      </c>
      <c r="B136" s="26"/>
      <c r="C136" s="26" t="s">
        <v>764</v>
      </c>
      <c r="D136" s="26"/>
      <c r="E136" s="26"/>
    </row>
    <row r="137" spans="1:5" s="16" customFormat="1" ht="12.95" customHeight="1">
      <c r="A137" s="26" t="s">
        <v>765</v>
      </c>
      <c r="B137" s="26"/>
      <c r="C137" s="26" t="s">
        <v>766</v>
      </c>
      <c r="D137" s="26"/>
      <c r="E137" s="26"/>
    </row>
    <row r="138" spans="1:5" s="16" customFormat="1" ht="12.95" customHeight="1">
      <c r="A138" s="26" t="s">
        <v>767</v>
      </c>
      <c r="B138" s="26"/>
      <c r="C138" s="26" t="s">
        <v>768</v>
      </c>
      <c r="D138" s="26"/>
      <c r="E138" s="26"/>
    </row>
    <row r="139" spans="1:5" s="16" customFormat="1" ht="12.95" customHeight="1">
      <c r="A139" s="26" t="s">
        <v>769</v>
      </c>
      <c r="B139" s="26"/>
      <c r="C139" s="26" t="s">
        <v>770</v>
      </c>
      <c r="D139" s="26"/>
      <c r="E139" s="26"/>
    </row>
    <row r="140" spans="1:5" s="16" customFormat="1" ht="12.95" customHeight="1">
      <c r="A140" s="26" t="s">
        <v>771</v>
      </c>
      <c r="B140" s="26"/>
      <c r="C140" s="26" t="s">
        <v>772</v>
      </c>
      <c r="D140" s="26"/>
      <c r="E140" s="26"/>
    </row>
    <row r="141" spans="1:5" s="16" customFormat="1" ht="12.95" customHeight="1">
      <c r="A141" s="26" t="s">
        <v>773</v>
      </c>
      <c r="B141" s="26"/>
      <c r="C141" s="26" t="s">
        <v>774</v>
      </c>
      <c r="D141" s="26"/>
      <c r="E141" s="26"/>
    </row>
    <row r="142" spans="1:5" s="16" customFormat="1" ht="12.95" customHeight="1">
      <c r="A142" s="26" t="s">
        <v>775</v>
      </c>
      <c r="B142" s="26"/>
      <c r="C142" s="26" t="s">
        <v>776</v>
      </c>
      <c r="D142" s="26"/>
      <c r="E142" s="26"/>
    </row>
    <row r="143" spans="1:5" s="16" customFormat="1" ht="12.95" customHeight="1">
      <c r="A143" s="26" t="s">
        <v>777</v>
      </c>
      <c r="B143" s="26"/>
      <c r="C143" s="26" t="s">
        <v>778</v>
      </c>
      <c r="D143" s="26"/>
      <c r="E143" s="26"/>
    </row>
    <row r="144" spans="1:5" s="16" customFormat="1" ht="12.95" customHeight="1">
      <c r="A144" s="26" t="s">
        <v>779</v>
      </c>
      <c r="B144" s="26"/>
      <c r="C144" s="26" t="s">
        <v>780</v>
      </c>
      <c r="D144" s="26"/>
      <c r="E144" s="26"/>
    </row>
    <row r="145" spans="1:5" s="16" customFormat="1" ht="12.95" customHeight="1">
      <c r="A145" s="26" t="s">
        <v>781</v>
      </c>
      <c r="B145" s="26"/>
      <c r="C145" s="26" t="s">
        <v>782</v>
      </c>
      <c r="D145" s="26"/>
      <c r="E145" s="26"/>
    </row>
    <row r="146" spans="1:5" s="16" customFormat="1" ht="12.95" customHeight="1">
      <c r="A146" s="26" t="s">
        <v>783</v>
      </c>
      <c r="B146" s="26"/>
      <c r="C146" s="26" t="s">
        <v>784</v>
      </c>
      <c r="D146" s="26"/>
      <c r="E146" s="26"/>
    </row>
    <row r="147" spans="1:5" s="16" customFormat="1" ht="12.95" customHeight="1">
      <c r="A147" s="26" t="s">
        <v>785</v>
      </c>
      <c r="B147" s="26"/>
      <c r="C147" s="26" t="s">
        <v>786</v>
      </c>
      <c r="D147" s="26"/>
      <c r="E147" s="26"/>
    </row>
    <row r="148" spans="1:5" s="16" customFormat="1" ht="12.95" customHeight="1">
      <c r="A148" s="26" t="s">
        <v>787</v>
      </c>
      <c r="B148" s="26"/>
      <c r="C148" s="26" t="s">
        <v>788</v>
      </c>
      <c r="D148" s="26"/>
      <c r="E148" s="26"/>
    </row>
    <row r="149" spans="1:5" s="16" customFormat="1" ht="12.95" customHeight="1">
      <c r="A149" s="26" t="s">
        <v>789</v>
      </c>
      <c r="B149" s="26"/>
      <c r="C149" s="26" t="s">
        <v>790</v>
      </c>
      <c r="D149" s="26"/>
      <c r="E149" s="26"/>
    </row>
    <row r="150" spans="1:5" s="16" customFormat="1" ht="12.95" customHeight="1">
      <c r="A150" s="26" t="s">
        <v>791</v>
      </c>
      <c r="B150" s="26"/>
      <c r="C150" s="26" t="s">
        <v>792</v>
      </c>
      <c r="D150" s="26"/>
      <c r="E150" s="26"/>
    </row>
    <row r="151" spans="1:5" s="16" customFormat="1" ht="12.95" customHeight="1">
      <c r="A151" s="26" t="s">
        <v>793</v>
      </c>
      <c r="B151" s="26"/>
      <c r="C151" s="26" t="s">
        <v>794</v>
      </c>
      <c r="D151" s="26"/>
      <c r="E151" s="26"/>
    </row>
    <row r="152" spans="1:5" s="16" customFormat="1" ht="12.95" customHeight="1">
      <c r="A152" s="26" t="s">
        <v>795</v>
      </c>
      <c r="B152" s="26"/>
      <c r="C152" s="26" t="s">
        <v>796</v>
      </c>
      <c r="D152" s="26"/>
      <c r="E152" s="26"/>
    </row>
    <row r="153" spans="1:5" s="16" customFormat="1" ht="12.95" customHeight="1">
      <c r="A153" s="26" t="s">
        <v>797</v>
      </c>
      <c r="B153" s="26"/>
      <c r="C153" s="26" t="s">
        <v>798</v>
      </c>
      <c r="D153" s="26"/>
      <c r="E153" s="26"/>
    </row>
    <row r="154" spans="1:5" s="16" customFormat="1" ht="12.95" customHeight="1">
      <c r="A154" s="26" t="s">
        <v>799</v>
      </c>
      <c r="B154" s="26"/>
      <c r="C154" s="26" t="s">
        <v>800</v>
      </c>
      <c r="D154" s="26"/>
      <c r="E154" s="26"/>
    </row>
    <row r="155" spans="1:5" s="16" customFormat="1" ht="12.95" customHeight="1">
      <c r="A155" s="26" t="s">
        <v>801</v>
      </c>
      <c r="B155" s="26"/>
      <c r="C155" s="26" t="s">
        <v>802</v>
      </c>
      <c r="D155" s="26"/>
      <c r="E155" s="26"/>
    </row>
    <row r="156" spans="1:5" s="16" customFormat="1" ht="12.95" customHeight="1">
      <c r="A156" s="26" t="s">
        <v>803</v>
      </c>
      <c r="B156" s="26"/>
      <c r="C156" s="26" t="s">
        <v>804</v>
      </c>
      <c r="D156" s="26"/>
      <c r="E156" s="26"/>
    </row>
    <row r="157" spans="1:5" s="16" customFormat="1" ht="12.95" customHeight="1">
      <c r="A157" s="26" t="s">
        <v>805</v>
      </c>
      <c r="B157" s="26"/>
      <c r="C157" s="26" t="s">
        <v>806</v>
      </c>
      <c r="D157" s="26"/>
      <c r="E157" s="26"/>
    </row>
    <row r="158" spans="1:5" s="16" customFormat="1" ht="12.95" customHeight="1">
      <c r="A158" s="26" t="s">
        <v>807</v>
      </c>
      <c r="B158" s="26"/>
      <c r="C158" s="26" t="s">
        <v>808</v>
      </c>
      <c r="D158" s="26"/>
      <c r="E158" s="26"/>
    </row>
    <row r="159" spans="1:5" s="16" customFormat="1" ht="12.95" customHeight="1">
      <c r="A159" s="26" t="s">
        <v>809</v>
      </c>
      <c r="B159" s="26"/>
      <c r="C159" s="26" t="s">
        <v>810</v>
      </c>
      <c r="D159" s="26"/>
      <c r="E159" s="26"/>
    </row>
    <row r="160" spans="1:5" s="16" customFormat="1" ht="12.95" customHeight="1">
      <c r="A160" s="26" t="s">
        <v>811</v>
      </c>
      <c r="B160" s="26"/>
      <c r="C160" s="26" t="s">
        <v>812</v>
      </c>
      <c r="D160" s="26"/>
      <c r="E160" s="26"/>
    </row>
    <row r="161" spans="1:5" s="16" customFormat="1" ht="12.95" customHeight="1">
      <c r="A161" s="26" t="s">
        <v>813</v>
      </c>
      <c r="B161" s="26"/>
      <c r="C161" s="26" t="s">
        <v>814</v>
      </c>
      <c r="D161" s="26"/>
      <c r="E161" s="26"/>
    </row>
    <row r="162" spans="1:5" s="16" customFormat="1" ht="12.95" customHeight="1">
      <c r="A162" s="26" t="s">
        <v>815</v>
      </c>
      <c r="B162" s="26"/>
      <c r="C162" s="26" t="s">
        <v>816</v>
      </c>
      <c r="D162" s="26"/>
      <c r="E162" s="26"/>
    </row>
    <row r="163" spans="1:5" s="16" customFormat="1" ht="12.95" customHeight="1">
      <c r="A163" s="26" t="s">
        <v>817</v>
      </c>
      <c r="B163" s="26"/>
      <c r="C163" s="26" t="s">
        <v>818</v>
      </c>
      <c r="D163" s="26"/>
      <c r="E163" s="26"/>
    </row>
    <row r="164" spans="1:5" s="16" customFormat="1" ht="12.95" customHeight="1">
      <c r="A164" s="26" t="s">
        <v>819</v>
      </c>
      <c r="B164" s="26"/>
      <c r="C164" s="26" t="s">
        <v>820</v>
      </c>
      <c r="D164" s="26"/>
      <c r="E164" s="26"/>
    </row>
    <row r="165" spans="1:5" s="16" customFormat="1" ht="12.95" customHeight="1">
      <c r="A165" s="26" t="s">
        <v>821</v>
      </c>
      <c r="B165" s="26"/>
      <c r="C165" s="26" t="s">
        <v>822</v>
      </c>
      <c r="D165" s="26"/>
      <c r="E165" s="26"/>
    </row>
    <row r="166" spans="1:5" s="16" customFormat="1" ht="12.95" customHeight="1">
      <c r="A166" s="26" t="s">
        <v>823</v>
      </c>
      <c r="B166" s="26"/>
      <c r="C166" s="26" t="s">
        <v>824</v>
      </c>
      <c r="D166" s="26"/>
      <c r="E166" s="26"/>
    </row>
    <row r="167" spans="1:5" s="16" customFormat="1" ht="12.95" customHeight="1">
      <c r="A167" s="26" t="s">
        <v>825</v>
      </c>
      <c r="B167" s="26"/>
      <c r="C167" s="26" t="s">
        <v>826</v>
      </c>
      <c r="D167" s="26"/>
      <c r="E167" s="26"/>
    </row>
    <row r="168" spans="1:5" s="16" customFormat="1" ht="12.95" customHeight="1">
      <c r="A168" s="26" t="s">
        <v>827</v>
      </c>
      <c r="B168" s="26"/>
      <c r="C168" s="26" t="s">
        <v>828</v>
      </c>
      <c r="D168" s="26"/>
      <c r="E168" s="26"/>
    </row>
    <row r="169" spans="1:5" s="16" customFormat="1" ht="26.1" customHeight="1">
      <c r="A169" s="26" t="s">
        <v>829</v>
      </c>
      <c r="B169" s="26"/>
      <c r="C169" s="26" t="s">
        <v>830</v>
      </c>
      <c r="D169" s="26"/>
      <c r="E169" s="26"/>
    </row>
    <row r="170" spans="1:5" s="16" customFormat="1" ht="12.95" customHeight="1">
      <c r="A170" s="26" t="s">
        <v>831</v>
      </c>
      <c r="B170" s="26"/>
      <c r="C170" s="26" t="s">
        <v>832</v>
      </c>
      <c r="D170" s="26"/>
      <c r="E170" s="26"/>
    </row>
    <row r="171" spans="1:5" s="16" customFormat="1" ht="12.95" customHeight="1">
      <c r="A171" s="26" t="s">
        <v>833</v>
      </c>
      <c r="B171" s="26"/>
      <c r="C171" s="26" t="s">
        <v>834</v>
      </c>
      <c r="D171" s="26"/>
      <c r="E171" s="26"/>
    </row>
    <row r="172" spans="1:5" s="16" customFormat="1" ht="12.95" customHeight="1">
      <c r="A172" s="26" t="s">
        <v>835</v>
      </c>
      <c r="B172" s="26"/>
      <c r="C172" s="26" t="s">
        <v>836</v>
      </c>
      <c r="D172" s="26"/>
      <c r="E172" s="26"/>
    </row>
    <row r="173" spans="1:5" s="16" customFormat="1" ht="12.95" customHeight="1">
      <c r="A173" s="26" t="s">
        <v>837</v>
      </c>
      <c r="B173" s="26"/>
      <c r="C173" s="26" t="s">
        <v>838</v>
      </c>
      <c r="D173" s="26"/>
      <c r="E173" s="26"/>
    </row>
    <row r="174" spans="1:5" s="16" customFormat="1" ht="12.95" customHeight="1">
      <c r="A174" s="26" t="s">
        <v>839</v>
      </c>
      <c r="B174" s="26"/>
      <c r="C174" s="26" t="s">
        <v>840</v>
      </c>
      <c r="D174" s="26"/>
      <c r="E174" s="26"/>
    </row>
    <row r="175" spans="1:5" s="16" customFormat="1" ht="12.95" customHeight="1">
      <c r="A175" s="26" t="s">
        <v>841</v>
      </c>
      <c r="B175" s="26"/>
      <c r="C175" s="26" t="s">
        <v>842</v>
      </c>
      <c r="D175" s="26"/>
      <c r="E175" s="26"/>
    </row>
    <row r="176" spans="1:5" s="16" customFormat="1" ht="12.95" customHeight="1">
      <c r="A176" s="26" t="s">
        <v>843</v>
      </c>
      <c r="B176" s="26"/>
      <c r="C176" s="26" t="s">
        <v>844</v>
      </c>
      <c r="D176" s="26"/>
      <c r="E176" s="26"/>
    </row>
    <row r="177" spans="1:5" s="16" customFormat="1" ht="12.95" customHeight="1">
      <c r="A177" s="26" t="s">
        <v>845</v>
      </c>
      <c r="B177" s="26"/>
      <c r="C177" s="26" t="s">
        <v>846</v>
      </c>
      <c r="D177" s="26"/>
      <c r="E177" s="26"/>
    </row>
    <row r="178" spans="1:5" s="16" customFormat="1" ht="12.95" customHeight="1">
      <c r="A178" s="26" t="s">
        <v>847</v>
      </c>
      <c r="B178" s="26"/>
      <c r="C178" s="26" t="s">
        <v>848</v>
      </c>
      <c r="D178" s="26"/>
      <c r="E178" s="26"/>
    </row>
    <row r="179" spans="1:5" s="16" customFormat="1" ht="12.95" customHeight="1">
      <c r="A179" s="26" t="s">
        <v>849</v>
      </c>
      <c r="B179" s="26"/>
      <c r="C179" s="26" t="s">
        <v>850</v>
      </c>
      <c r="D179" s="26"/>
      <c r="E179" s="26"/>
    </row>
    <row r="180" spans="1:5" s="16" customFormat="1" ht="12.95" customHeight="1">
      <c r="A180" s="26" t="s">
        <v>851</v>
      </c>
      <c r="B180" s="26"/>
      <c r="C180" s="26" t="s">
        <v>852</v>
      </c>
      <c r="D180" s="26"/>
      <c r="E180" s="26"/>
    </row>
    <row r="181" spans="1:5" s="16" customFormat="1" ht="12.95" customHeight="1">
      <c r="A181" s="26" t="s">
        <v>853</v>
      </c>
      <c r="B181" s="26"/>
      <c r="C181" s="26" t="s">
        <v>854</v>
      </c>
      <c r="D181" s="26"/>
      <c r="E181" s="26"/>
    </row>
    <row r="182" spans="1:5" s="16" customFormat="1" ht="12.95" customHeight="1">
      <c r="A182" s="26" t="s">
        <v>855</v>
      </c>
      <c r="B182" s="26"/>
      <c r="C182" s="26" t="s">
        <v>856</v>
      </c>
      <c r="D182" s="26"/>
      <c r="E182" s="26"/>
    </row>
    <row r="183" spans="1:5" s="16" customFormat="1" ht="12.95" customHeight="1">
      <c r="A183" s="26" t="s">
        <v>857</v>
      </c>
      <c r="B183" s="26"/>
      <c r="C183" s="26" t="s">
        <v>858</v>
      </c>
      <c r="D183" s="26"/>
      <c r="E183" s="26"/>
    </row>
    <row r="184" spans="1:5" s="16" customFormat="1" ht="12.95" customHeight="1">
      <c r="A184" s="26" t="s">
        <v>859</v>
      </c>
      <c r="B184" s="26"/>
      <c r="C184" s="26" t="s">
        <v>860</v>
      </c>
      <c r="D184" s="26"/>
      <c r="E184" s="26"/>
    </row>
    <row r="185" spans="1:5" s="16" customFormat="1" ht="12.95" customHeight="1">
      <c r="A185" s="26" t="s">
        <v>861</v>
      </c>
      <c r="B185" s="26"/>
      <c r="C185" s="26" t="s">
        <v>862</v>
      </c>
      <c r="D185" s="26"/>
      <c r="E185" s="26"/>
    </row>
    <row r="186" spans="1:5" s="16" customFormat="1" ht="12.95" customHeight="1">
      <c r="A186" s="26" t="s">
        <v>863</v>
      </c>
      <c r="B186" s="26"/>
      <c r="C186" s="26" t="s">
        <v>864</v>
      </c>
      <c r="D186" s="26"/>
      <c r="E186" s="26"/>
    </row>
    <row r="187" spans="1:5" s="16" customFormat="1" ht="12.95" customHeight="1">
      <c r="A187" s="26" t="s">
        <v>865</v>
      </c>
      <c r="B187" s="26"/>
      <c r="C187" s="26" t="s">
        <v>866</v>
      </c>
      <c r="D187" s="26"/>
      <c r="E187" s="26"/>
    </row>
    <row r="188" spans="1:5" s="16" customFormat="1" ht="12.95" customHeight="1">
      <c r="A188" s="26" t="s">
        <v>867</v>
      </c>
      <c r="B188" s="26"/>
      <c r="C188" s="26" t="s">
        <v>868</v>
      </c>
      <c r="D188" s="26"/>
      <c r="E188" s="26"/>
    </row>
    <row r="189" spans="1:5" s="16" customFormat="1" ht="12.95" customHeight="1">
      <c r="A189" s="26" t="s">
        <v>869</v>
      </c>
      <c r="B189" s="26"/>
      <c r="C189" s="26" t="s">
        <v>870</v>
      </c>
      <c r="D189" s="26"/>
      <c r="E189" s="26"/>
    </row>
    <row r="190" spans="1:5" s="16" customFormat="1" ht="12.95" customHeight="1">
      <c r="A190" s="26" t="s">
        <v>871</v>
      </c>
      <c r="B190" s="26"/>
      <c r="C190" s="26" t="s">
        <v>872</v>
      </c>
      <c r="D190" s="26"/>
      <c r="E190" s="26"/>
    </row>
    <row r="191" spans="1:5" s="16" customFormat="1" ht="12.95" customHeight="1">
      <c r="A191" s="26" t="s">
        <v>873</v>
      </c>
      <c r="B191" s="26"/>
      <c r="C191" s="26" t="s">
        <v>874</v>
      </c>
      <c r="D191" s="26"/>
      <c r="E191" s="26"/>
    </row>
    <row r="192" spans="1:5" s="16" customFormat="1" ht="12.95" customHeight="1">
      <c r="A192" s="26" t="s">
        <v>875</v>
      </c>
      <c r="B192" s="26"/>
      <c r="C192" s="26" t="s">
        <v>876</v>
      </c>
      <c r="D192" s="26"/>
      <c r="E192" s="26"/>
    </row>
    <row r="193" spans="1:5" s="16" customFormat="1" ht="12.95" customHeight="1">
      <c r="A193" s="26" t="s">
        <v>877</v>
      </c>
      <c r="B193" s="26"/>
      <c r="C193" s="26" t="s">
        <v>878</v>
      </c>
      <c r="D193" s="26"/>
      <c r="E193" s="26"/>
    </row>
    <row r="194" spans="1:5" s="16" customFormat="1" ht="12.95" customHeight="1">
      <c r="A194" s="26" t="s">
        <v>879</v>
      </c>
      <c r="B194" s="26"/>
      <c r="C194" s="26" t="s">
        <v>880</v>
      </c>
      <c r="D194" s="26"/>
      <c r="E194" s="26"/>
    </row>
    <row r="195" spans="1:5" s="16" customFormat="1" ht="12.95" customHeight="1">
      <c r="A195" s="26" t="s">
        <v>881</v>
      </c>
      <c r="B195" s="26"/>
      <c r="C195" s="26" t="s">
        <v>882</v>
      </c>
      <c r="D195" s="26"/>
      <c r="E195" s="26"/>
    </row>
    <row r="196" spans="1:5" s="16" customFormat="1" ht="12.95" customHeight="1">
      <c r="A196" s="26" t="s">
        <v>883</v>
      </c>
      <c r="B196" s="26"/>
      <c r="C196" s="26" t="s">
        <v>884</v>
      </c>
      <c r="D196" s="26"/>
      <c r="E196" s="26"/>
    </row>
    <row r="197" spans="1:5" s="16" customFormat="1" ht="26.1" customHeight="1">
      <c r="A197" s="26" t="s">
        <v>885</v>
      </c>
      <c r="B197" s="26"/>
      <c r="C197" s="26" t="s">
        <v>886</v>
      </c>
      <c r="D197" s="26"/>
      <c r="E197" s="26"/>
    </row>
    <row r="198" spans="1:5" s="16" customFormat="1" ht="26.1" customHeight="1">
      <c r="A198" s="26" t="s">
        <v>887</v>
      </c>
      <c r="B198" s="26"/>
      <c r="C198" s="26" t="s">
        <v>888</v>
      </c>
      <c r="D198" s="26"/>
      <c r="E198" s="26"/>
    </row>
    <row r="199" spans="1:5" s="16" customFormat="1" ht="12.95" customHeight="1">
      <c r="A199" s="26" t="s">
        <v>889</v>
      </c>
      <c r="B199" s="26"/>
      <c r="C199" s="26" t="s">
        <v>890</v>
      </c>
      <c r="D199" s="26"/>
      <c r="E199" s="26"/>
    </row>
    <row r="200" spans="1:5" s="16" customFormat="1" ht="12.95" customHeight="1">
      <c r="A200" s="26" t="s">
        <v>891</v>
      </c>
      <c r="B200" s="26"/>
      <c r="C200" s="26" t="s">
        <v>892</v>
      </c>
      <c r="D200" s="26"/>
      <c r="E200" s="26"/>
    </row>
    <row r="201" spans="1:5" s="16" customFormat="1" ht="12.95" customHeight="1">
      <c r="A201" s="26" t="s">
        <v>893</v>
      </c>
      <c r="B201" s="26"/>
      <c r="C201" s="26" t="s">
        <v>894</v>
      </c>
      <c r="D201" s="26"/>
      <c r="E201" s="26"/>
    </row>
    <row r="202" spans="1:5" s="16" customFormat="1" ht="12.95" customHeight="1">
      <c r="A202" s="26" t="s">
        <v>895</v>
      </c>
      <c r="B202" s="26"/>
      <c r="C202" s="26" t="s">
        <v>896</v>
      </c>
      <c r="D202" s="26"/>
      <c r="E202" s="26"/>
    </row>
    <row r="203" spans="1:5" s="16" customFormat="1" ht="12.95" customHeight="1">
      <c r="A203" s="26" t="s">
        <v>897</v>
      </c>
      <c r="B203" s="26"/>
      <c r="C203" s="26" t="s">
        <v>898</v>
      </c>
      <c r="D203" s="26"/>
      <c r="E203" s="26"/>
    </row>
    <row r="204" spans="1:5" s="16" customFormat="1" ht="12.95" customHeight="1">
      <c r="A204" s="26" t="s">
        <v>899</v>
      </c>
      <c r="B204" s="26"/>
      <c r="C204" s="26" t="s">
        <v>900</v>
      </c>
      <c r="D204" s="26"/>
      <c r="E204" s="26"/>
    </row>
    <row r="205" spans="1:5" s="16" customFormat="1" ht="12.95" customHeight="1">
      <c r="A205" s="26" t="s">
        <v>901</v>
      </c>
      <c r="B205" s="26"/>
      <c r="C205" s="26" t="s">
        <v>902</v>
      </c>
      <c r="D205" s="26"/>
      <c r="E205" s="26"/>
    </row>
    <row r="206" spans="1:5" s="16" customFormat="1" ht="12.95" customHeight="1">
      <c r="A206" s="26" t="s">
        <v>903</v>
      </c>
      <c r="B206" s="26"/>
      <c r="C206" s="26" t="s">
        <v>904</v>
      </c>
      <c r="D206" s="26"/>
      <c r="E206" s="26"/>
    </row>
    <row r="207" spans="1:5" s="16" customFormat="1" ht="12.95" customHeight="1">
      <c r="A207" s="26" t="s">
        <v>905</v>
      </c>
      <c r="B207" s="26"/>
      <c r="C207" s="26" t="s">
        <v>906</v>
      </c>
      <c r="D207" s="26"/>
      <c r="E207" s="26"/>
    </row>
    <row r="208" spans="1:5" s="16" customFormat="1" ht="12.95" customHeight="1">
      <c r="A208" s="26" t="s">
        <v>907</v>
      </c>
      <c r="B208" s="26"/>
      <c r="C208" s="26" t="s">
        <v>908</v>
      </c>
      <c r="D208" s="26"/>
      <c r="E208" s="26"/>
    </row>
    <row r="209" spans="1:5" s="16" customFormat="1" ht="12.95" customHeight="1">
      <c r="A209" s="26" t="s">
        <v>909</v>
      </c>
      <c r="B209" s="26"/>
      <c r="C209" s="26" t="s">
        <v>910</v>
      </c>
      <c r="D209" s="26"/>
      <c r="E209" s="26"/>
    </row>
    <row r="210" spans="1:5" s="16" customFormat="1" ht="12.95" customHeight="1">
      <c r="A210" s="26" t="s">
        <v>911</v>
      </c>
      <c r="B210" s="26"/>
      <c r="C210" s="26" t="s">
        <v>912</v>
      </c>
      <c r="D210" s="26"/>
      <c r="E210" s="26"/>
    </row>
    <row r="211" spans="1:5" s="16" customFormat="1" ht="12.95" customHeight="1">
      <c r="A211" s="26" t="s">
        <v>913</v>
      </c>
      <c r="B211" s="26"/>
      <c r="C211" s="26" t="s">
        <v>914</v>
      </c>
      <c r="D211" s="26"/>
      <c r="E211" s="26"/>
    </row>
    <row r="212" spans="1:5" s="16" customFormat="1" ht="12.95" customHeight="1">
      <c r="A212" s="26" t="s">
        <v>915</v>
      </c>
      <c r="B212" s="26"/>
      <c r="C212" s="26" t="s">
        <v>916</v>
      </c>
      <c r="D212" s="26"/>
      <c r="E212" s="26"/>
    </row>
    <row r="213" spans="1:5" s="16" customFormat="1" ht="12.95" customHeight="1">
      <c r="A213" s="26" t="s">
        <v>917</v>
      </c>
      <c r="B213" s="26"/>
      <c r="C213" s="26" t="s">
        <v>918</v>
      </c>
      <c r="D213" s="26"/>
      <c r="E213" s="26"/>
    </row>
    <row r="214" spans="1:5" s="16" customFormat="1" ht="12.95" customHeight="1">
      <c r="A214" s="26" t="s">
        <v>919</v>
      </c>
      <c r="B214" s="26"/>
      <c r="C214" s="26" t="s">
        <v>920</v>
      </c>
      <c r="D214" s="26"/>
      <c r="E214" s="26"/>
    </row>
    <row r="215" spans="1:5" s="16" customFormat="1" ht="12.95" customHeight="1">
      <c r="A215" s="26" t="s">
        <v>921</v>
      </c>
      <c r="B215" s="26"/>
      <c r="C215" s="26" t="s">
        <v>922</v>
      </c>
      <c r="D215" s="26"/>
      <c r="E215" s="26"/>
    </row>
    <row r="216" spans="1:5" s="16" customFormat="1" ht="12.95" customHeight="1">
      <c r="A216" s="26" t="s">
        <v>923</v>
      </c>
      <c r="B216" s="26"/>
      <c r="C216" s="26" t="s">
        <v>924</v>
      </c>
      <c r="D216" s="26"/>
      <c r="E216" s="26"/>
    </row>
    <row r="217" spans="1:5" s="16" customFormat="1" ht="12.95" customHeight="1">
      <c r="A217" s="26" t="s">
        <v>925</v>
      </c>
      <c r="B217" s="26"/>
      <c r="C217" s="26" t="s">
        <v>926</v>
      </c>
      <c r="D217" s="26"/>
      <c r="E217" s="26"/>
    </row>
    <row r="218" spans="1:5" s="16" customFormat="1" ht="12.95" customHeight="1">
      <c r="A218" s="26" t="s">
        <v>927</v>
      </c>
      <c r="B218" s="26"/>
      <c r="C218" s="26" t="s">
        <v>928</v>
      </c>
      <c r="D218" s="26"/>
      <c r="E218" s="26"/>
    </row>
    <row r="219" spans="1:5" s="16" customFormat="1" ht="12.95" customHeight="1">
      <c r="A219" s="26" t="s">
        <v>929</v>
      </c>
      <c r="B219" s="26"/>
      <c r="C219" s="26" t="s">
        <v>930</v>
      </c>
      <c r="D219" s="26"/>
      <c r="E219" s="26"/>
    </row>
    <row r="220" spans="1:5" s="16" customFormat="1" ht="12.95" customHeight="1">
      <c r="A220" s="26" t="s">
        <v>931</v>
      </c>
      <c r="B220" s="26"/>
      <c r="C220" s="26" t="s">
        <v>932</v>
      </c>
      <c r="D220" s="26"/>
      <c r="E220" s="26"/>
    </row>
    <row r="221" spans="1:5" s="16" customFormat="1" ht="12.95" customHeight="1">
      <c r="A221" s="26" t="s">
        <v>933</v>
      </c>
      <c r="B221" s="26"/>
      <c r="C221" s="26" t="s">
        <v>934</v>
      </c>
      <c r="D221" s="26"/>
      <c r="E221" s="26"/>
    </row>
    <row r="222" spans="1:5" s="16" customFormat="1" ht="12.95" customHeight="1">
      <c r="A222" s="26" t="s">
        <v>935</v>
      </c>
      <c r="B222" s="26"/>
      <c r="C222" s="26" t="s">
        <v>936</v>
      </c>
      <c r="D222" s="26"/>
      <c r="E222" s="26"/>
    </row>
    <row r="223" spans="1:5" s="16" customFormat="1" ht="12.95" customHeight="1">
      <c r="A223" s="26" t="s">
        <v>937</v>
      </c>
      <c r="B223" s="26"/>
      <c r="C223" s="26" t="s">
        <v>938</v>
      </c>
      <c r="D223" s="26"/>
      <c r="E223" s="26"/>
    </row>
    <row r="224" spans="1:5" s="16" customFormat="1" ht="12.95" customHeight="1">
      <c r="A224" s="26" t="s">
        <v>939</v>
      </c>
      <c r="B224" s="26"/>
      <c r="C224" s="26" t="s">
        <v>940</v>
      </c>
      <c r="D224" s="26"/>
      <c r="E224" s="26"/>
    </row>
    <row r="225" spans="1:5" s="16" customFormat="1" ht="12.95" customHeight="1">
      <c r="A225" s="26" t="s">
        <v>941</v>
      </c>
      <c r="B225" s="26"/>
      <c r="C225" s="26" t="s">
        <v>942</v>
      </c>
      <c r="D225" s="26"/>
      <c r="E225" s="26"/>
    </row>
    <row r="226" spans="1:5" s="16" customFormat="1" ht="12.95" customHeight="1">
      <c r="A226" s="26" t="s">
        <v>943</v>
      </c>
      <c r="B226" s="26"/>
      <c r="C226" s="26" t="s">
        <v>944</v>
      </c>
      <c r="D226" s="26"/>
      <c r="E226" s="26"/>
    </row>
    <row r="227" spans="1:5" s="16" customFormat="1" ht="12.95" customHeight="1">
      <c r="A227" s="26" t="s">
        <v>945</v>
      </c>
      <c r="B227" s="26"/>
      <c r="C227" s="26" t="s">
        <v>946</v>
      </c>
      <c r="D227" s="26"/>
      <c r="E227" s="26"/>
    </row>
    <row r="228" spans="1:5" s="16" customFormat="1" ht="12.95" customHeight="1">
      <c r="A228" s="26" t="s">
        <v>947</v>
      </c>
      <c r="B228" s="26"/>
      <c r="C228" s="26" t="s">
        <v>948</v>
      </c>
      <c r="D228" s="26"/>
      <c r="E228" s="26"/>
    </row>
    <row r="229" spans="1:5" s="16" customFormat="1" ht="12.95" customHeight="1">
      <c r="A229" s="26" t="s">
        <v>949</v>
      </c>
      <c r="B229" s="26"/>
      <c r="C229" s="26" t="s">
        <v>950</v>
      </c>
      <c r="D229" s="26"/>
      <c r="E229" s="26"/>
    </row>
    <row r="230" spans="1:5" s="16" customFormat="1" ht="12.95" customHeight="1">
      <c r="A230" s="26" t="s">
        <v>951</v>
      </c>
      <c r="B230" s="26"/>
      <c r="C230" s="26" t="s">
        <v>952</v>
      </c>
      <c r="D230" s="26"/>
      <c r="E230" s="26"/>
    </row>
    <row r="231" spans="1:5" s="16" customFormat="1" ht="12.95" customHeight="1">
      <c r="A231" s="26" t="s">
        <v>953</v>
      </c>
      <c r="B231" s="26"/>
      <c r="C231" s="26" t="s">
        <v>954</v>
      </c>
      <c r="D231" s="26"/>
      <c r="E231" s="26"/>
    </row>
    <row r="232" spans="1:5" s="16" customFormat="1" ht="12.95" customHeight="1">
      <c r="A232" s="26" t="s">
        <v>955</v>
      </c>
      <c r="B232" s="26"/>
      <c r="C232" s="26" t="s">
        <v>956</v>
      </c>
      <c r="D232" s="26"/>
      <c r="E232" s="26"/>
    </row>
    <row r="233" spans="1:5" s="16" customFormat="1" ht="12.95" customHeight="1">
      <c r="A233" s="26" t="s">
        <v>957</v>
      </c>
      <c r="B233" s="26"/>
      <c r="C233" s="26" t="s">
        <v>958</v>
      </c>
      <c r="D233" s="26"/>
      <c r="E233" s="26"/>
    </row>
    <row r="234" spans="1:5" s="16" customFormat="1" ht="12.95" customHeight="1">
      <c r="A234" s="26" t="s">
        <v>959</v>
      </c>
      <c r="B234" s="26"/>
      <c r="C234" s="26" t="s">
        <v>960</v>
      </c>
      <c r="D234" s="26"/>
      <c r="E234" s="26"/>
    </row>
    <row r="235" spans="1:5" s="16" customFormat="1" ht="12.95" customHeight="1">
      <c r="A235" s="26" t="s">
        <v>961</v>
      </c>
      <c r="B235" s="26"/>
      <c r="C235" s="26" t="s">
        <v>962</v>
      </c>
      <c r="D235" s="26"/>
      <c r="E235" s="26"/>
    </row>
    <row r="236" spans="1:5" s="16" customFormat="1" ht="12.95" customHeight="1">
      <c r="A236" s="26" t="s">
        <v>963</v>
      </c>
      <c r="B236" s="26"/>
      <c r="C236" s="26" t="s">
        <v>952</v>
      </c>
      <c r="D236" s="26"/>
      <c r="E236" s="26"/>
    </row>
    <row r="237" spans="1:5" s="16" customFormat="1" ht="12.95" customHeight="1">
      <c r="A237" s="26" t="s">
        <v>964</v>
      </c>
      <c r="B237" s="26"/>
      <c r="C237" s="26" t="s">
        <v>956</v>
      </c>
      <c r="D237" s="26"/>
      <c r="E237" s="26"/>
    </row>
    <row r="238" spans="1:5" s="16" customFormat="1" ht="12.95" customHeight="1">
      <c r="A238" s="26" t="s">
        <v>965</v>
      </c>
      <c r="B238" s="26"/>
      <c r="C238" s="26" t="s">
        <v>958</v>
      </c>
      <c r="D238" s="26"/>
      <c r="E238" s="26"/>
    </row>
    <row r="239" spans="1:5" s="16" customFormat="1" ht="12.95" customHeight="1">
      <c r="A239" s="26" t="s">
        <v>966</v>
      </c>
      <c r="B239" s="26"/>
      <c r="C239" s="26" t="s">
        <v>967</v>
      </c>
      <c r="D239" s="26"/>
      <c r="E239" s="26"/>
    </row>
    <row r="240" spans="1:5" s="16" customFormat="1" ht="12.95" customHeight="1">
      <c r="A240" s="26" t="s">
        <v>968</v>
      </c>
      <c r="B240" s="26"/>
      <c r="C240" s="26" t="s">
        <v>969</v>
      </c>
      <c r="D240" s="26"/>
      <c r="E240" s="26"/>
    </row>
    <row r="241" spans="1:5" s="16" customFormat="1" ht="12.95" customHeight="1">
      <c r="A241" s="26" t="s">
        <v>970</v>
      </c>
      <c r="B241" s="26"/>
      <c r="C241" s="26" t="s">
        <v>971</v>
      </c>
      <c r="D241" s="26"/>
      <c r="E241" s="26"/>
    </row>
    <row r="242" spans="1:5" s="16" customFormat="1" ht="12.95" customHeight="1">
      <c r="A242" s="26" t="s">
        <v>972</v>
      </c>
      <c r="B242" s="26"/>
      <c r="C242" s="26" t="s">
        <v>973</v>
      </c>
      <c r="D242" s="26"/>
      <c r="E242" s="26"/>
    </row>
    <row r="243" spans="1:5" s="16" customFormat="1" ht="12.95" customHeight="1">
      <c r="A243" s="26" t="s">
        <v>974</v>
      </c>
      <c r="B243" s="26"/>
      <c r="C243" s="26" t="s">
        <v>975</v>
      </c>
      <c r="D243" s="26"/>
      <c r="E243" s="26"/>
    </row>
    <row r="244" spans="1:5" s="16" customFormat="1" ht="12.95" customHeight="1">
      <c r="A244" s="26" t="s">
        <v>976</v>
      </c>
      <c r="B244" s="26"/>
      <c r="C244" s="26" t="s">
        <v>977</v>
      </c>
      <c r="D244" s="26"/>
      <c r="E244" s="26"/>
    </row>
    <row r="245" spans="1:5" s="16" customFormat="1" ht="12.95" customHeight="1">
      <c r="A245" s="26" t="s">
        <v>978</v>
      </c>
      <c r="B245" s="26"/>
      <c r="C245" s="26" t="s">
        <v>979</v>
      </c>
      <c r="D245" s="26"/>
      <c r="E245" s="26"/>
    </row>
    <row r="246" spans="1:5" s="16" customFormat="1" ht="12.95" customHeight="1">
      <c r="A246" s="26" t="s">
        <v>980</v>
      </c>
      <c r="B246" s="26"/>
      <c r="C246" s="26" t="s">
        <v>981</v>
      </c>
      <c r="D246" s="26"/>
      <c r="E246" s="26"/>
    </row>
    <row r="247" spans="1:5" s="16" customFormat="1" ht="12.95" customHeight="1">
      <c r="A247" s="26" t="s">
        <v>982</v>
      </c>
      <c r="B247" s="26"/>
      <c r="C247" s="26" t="s">
        <v>983</v>
      </c>
      <c r="D247" s="26"/>
      <c r="E247" s="26"/>
    </row>
    <row r="248" spans="1:5" s="16" customFormat="1" ht="12.95" customHeight="1">
      <c r="A248" s="26" t="s">
        <v>984</v>
      </c>
      <c r="B248" s="26"/>
      <c r="C248" s="26" t="s">
        <v>985</v>
      </c>
      <c r="D248" s="26"/>
      <c r="E248" s="26"/>
    </row>
    <row r="249" spans="1:5" s="16" customFormat="1" ht="12.95" customHeight="1">
      <c r="A249" s="26" t="s">
        <v>986</v>
      </c>
      <c r="B249" s="26"/>
      <c r="C249" s="26" t="s">
        <v>987</v>
      </c>
      <c r="D249" s="26"/>
      <c r="E249" s="26"/>
    </row>
    <row r="250" spans="1:5" s="16" customFormat="1" ht="12.95" customHeight="1">
      <c r="A250" s="26" t="s">
        <v>988</v>
      </c>
      <c r="B250" s="26"/>
      <c r="C250" s="26" t="s">
        <v>989</v>
      </c>
      <c r="D250" s="26"/>
      <c r="E250" s="26"/>
    </row>
    <row r="251" spans="1:5" s="16" customFormat="1" ht="12.95" customHeight="1">
      <c r="A251" s="26" t="s">
        <v>990</v>
      </c>
      <c r="B251" s="26"/>
      <c r="C251" s="26" t="s">
        <v>991</v>
      </c>
      <c r="D251" s="26"/>
      <c r="E251" s="26"/>
    </row>
    <row r="252" spans="1:5" s="16" customFormat="1" ht="12.95" customHeight="1">
      <c r="A252" s="26" t="s">
        <v>992</v>
      </c>
      <c r="B252" s="26"/>
      <c r="C252" s="26" t="s">
        <v>993</v>
      </c>
      <c r="D252" s="26"/>
      <c r="E252" s="26"/>
    </row>
    <row r="253" spans="1:5" s="16" customFormat="1" ht="12.95" customHeight="1">
      <c r="A253" s="26" t="s">
        <v>994</v>
      </c>
      <c r="B253" s="26"/>
      <c r="C253" s="26" t="s">
        <v>995</v>
      </c>
      <c r="D253" s="26"/>
      <c r="E253" s="26"/>
    </row>
    <row r="254" spans="1:5" s="16" customFormat="1" ht="12.95" customHeight="1">
      <c r="A254" s="26" t="s">
        <v>996</v>
      </c>
      <c r="B254" s="26"/>
      <c r="C254" s="26" t="s">
        <v>997</v>
      </c>
      <c r="D254" s="26"/>
      <c r="E254" s="26"/>
    </row>
    <row r="255" spans="1:5" s="16" customFormat="1" ht="12.95" customHeight="1">
      <c r="A255" s="26" t="s">
        <v>998</v>
      </c>
      <c r="B255" s="26"/>
      <c r="C255" s="26" t="s">
        <v>999</v>
      </c>
      <c r="D255" s="26"/>
      <c r="E255" s="26"/>
    </row>
    <row r="256" spans="1:5" s="16" customFormat="1" ht="12.95" customHeight="1">
      <c r="A256" s="26" t="s">
        <v>1000</v>
      </c>
      <c r="B256" s="26"/>
      <c r="C256" s="26" t="s">
        <v>1001</v>
      </c>
      <c r="D256" s="26"/>
      <c r="E256" s="26"/>
    </row>
    <row r="257" spans="1:5" s="16" customFormat="1" ht="12.95" customHeight="1">
      <c r="A257" s="26" t="s">
        <v>1002</v>
      </c>
      <c r="B257" s="26"/>
      <c r="C257" s="26" t="s">
        <v>1003</v>
      </c>
      <c r="D257" s="26"/>
      <c r="E257" s="26"/>
    </row>
    <row r="258" spans="1:5" s="16" customFormat="1" ht="12.95" customHeight="1">
      <c r="A258" s="26" t="s">
        <v>1004</v>
      </c>
      <c r="B258" s="26"/>
      <c r="C258" s="26" t="s">
        <v>1005</v>
      </c>
      <c r="D258" s="26"/>
      <c r="E258" s="26"/>
    </row>
    <row r="259" spans="1:5" s="16" customFormat="1" ht="12.95" customHeight="1">
      <c r="A259" s="26" t="s">
        <v>1006</v>
      </c>
      <c r="B259" s="26"/>
      <c r="C259" s="26" t="s">
        <v>1007</v>
      </c>
      <c r="D259" s="26"/>
      <c r="E259" s="26"/>
    </row>
    <row r="260" spans="1:5" s="16" customFormat="1" ht="12.95" customHeight="1">
      <c r="A260" s="26" t="s">
        <v>1008</v>
      </c>
      <c r="B260" s="26"/>
      <c r="C260" s="26" t="s">
        <v>1009</v>
      </c>
      <c r="D260" s="26"/>
      <c r="E260" s="26"/>
    </row>
    <row r="261" spans="1:5" s="16" customFormat="1" ht="12.95" customHeight="1">
      <c r="A261" s="26" t="s">
        <v>1010</v>
      </c>
      <c r="B261" s="26"/>
      <c r="C261" s="26" t="s">
        <v>1011</v>
      </c>
      <c r="D261" s="26"/>
      <c r="E261" s="26"/>
    </row>
    <row r="262" spans="1:5" s="16" customFormat="1" ht="12.95" customHeight="1">
      <c r="A262" s="26" t="s">
        <v>1012</v>
      </c>
      <c r="B262" s="26"/>
      <c r="C262" s="26" t="s">
        <v>1013</v>
      </c>
      <c r="D262" s="26"/>
      <c r="E262" s="26"/>
    </row>
    <row r="263" spans="1:5" s="16" customFormat="1" ht="12.95" customHeight="1">
      <c r="A263" s="26" t="s">
        <v>1014</v>
      </c>
      <c r="B263" s="26"/>
      <c r="C263" s="26" t="s">
        <v>1015</v>
      </c>
      <c r="D263" s="26"/>
      <c r="E263" s="26"/>
    </row>
    <row r="264" spans="1:5" s="16" customFormat="1" ht="12.95" customHeight="1">
      <c r="A264" s="26" t="s">
        <v>1016</v>
      </c>
      <c r="B264" s="26"/>
      <c r="C264" s="26" t="s">
        <v>1017</v>
      </c>
      <c r="D264" s="26"/>
      <c r="E264" s="26"/>
    </row>
    <row r="265" spans="1:5" s="16" customFormat="1" ht="12.95" customHeight="1">
      <c r="A265" s="26" t="s">
        <v>1018</v>
      </c>
      <c r="B265" s="26"/>
      <c r="C265" s="26" t="s">
        <v>1019</v>
      </c>
      <c r="D265" s="26"/>
      <c r="E265" s="26"/>
    </row>
    <row r="266" spans="1:5" s="16" customFormat="1" ht="12.95" customHeight="1">
      <c r="A266" s="26" t="s">
        <v>1020</v>
      </c>
      <c r="B266" s="26"/>
      <c r="C266" s="26" t="s">
        <v>1021</v>
      </c>
      <c r="D266" s="26"/>
      <c r="E266" s="26"/>
    </row>
    <row r="267" spans="1:5" s="16" customFormat="1" ht="12.95" customHeight="1">
      <c r="A267" s="26" t="s">
        <v>1022</v>
      </c>
      <c r="B267" s="26"/>
      <c r="C267" s="26" t="s">
        <v>1023</v>
      </c>
      <c r="D267" s="26"/>
      <c r="E267" s="26"/>
    </row>
    <row r="268" spans="1:5" s="16" customFormat="1" ht="12.95" customHeight="1">
      <c r="A268" s="26" t="s">
        <v>1024</v>
      </c>
      <c r="B268" s="26"/>
      <c r="C268" s="26" t="s">
        <v>1025</v>
      </c>
      <c r="D268" s="26"/>
      <c r="E268" s="26"/>
    </row>
    <row r="269" spans="1:5" s="16" customFormat="1" ht="12.95" customHeight="1">
      <c r="A269" s="26" t="s">
        <v>1026</v>
      </c>
      <c r="B269" s="26"/>
      <c r="C269" s="26" t="s">
        <v>1027</v>
      </c>
      <c r="D269" s="26"/>
      <c r="E269" s="26"/>
    </row>
    <row r="270" spans="1:5" s="16" customFormat="1" ht="12.95" customHeight="1">
      <c r="A270" s="26" t="s">
        <v>1028</v>
      </c>
      <c r="B270" s="26"/>
      <c r="C270" s="26" t="s">
        <v>178</v>
      </c>
      <c r="D270" s="26"/>
      <c r="E270" s="26"/>
    </row>
    <row r="271" spans="1:5" s="16" customFormat="1" ht="12.95" customHeight="1">
      <c r="A271" s="26" t="s">
        <v>1029</v>
      </c>
      <c r="B271" s="26"/>
      <c r="C271" s="26" t="s">
        <v>1030</v>
      </c>
      <c r="D271" s="26"/>
      <c r="E271" s="26"/>
    </row>
    <row r="272" spans="1:5" s="16" customFormat="1" ht="12.95" customHeight="1">
      <c r="A272" s="26" t="s">
        <v>1031</v>
      </c>
      <c r="B272" s="26"/>
      <c r="C272" s="26" t="s">
        <v>1032</v>
      </c>
      <c r="D272" s="26"/>
      <c r="E272" s="26"/>
    </row>
    <row r="273" spans="1:5" s="16" customFormat="1" ht="12.95" customHeight="1">
      <c r="A273" s="26" t="s">
        <v>1033</v>
      </c>
      <c r="B273" s="26"/>
      <c r="C273" s="26" t="s">
        <v>1034</v>
      </c>
      <c r="D273" s="26"/>
      <c r="E273" s="26"/>
    </row>
    <row r="274" spans="1:5" s="16" customFormat="1" ht="12.95" customHeight="1">
      <c r="A274" s="26" t="s">
        <v>1035</v>
      </c>
      <c r="B274" s="26"/>
      <c r="C274" s="26" t="s">
        <v>1036</v>
      </c>
      <c r="D274" s="26"/>
      <c r="E274" s="26"/>
    </row>
    <row r="275" spans="1:5" s="16" customFormat="1" ht="12.95" customHeight="1">
      <c r="A275" s="26" t="s">
        <v>1037</v>
      </c>
      <c r="B275" s="26"/>
      <c r="C275" s="26" t="s">
        <v>1038</v>
      </c>
      <c r="D275" s="26"/>
      <c r="E275" s="26"/>
    </row>
    <row r="276" spans="1:5" s="16" customFormat="1" ht="12.95" customHeight="1">
      <c r="A276" s="26" t="s">
        <v>1039</v>
      </c>
      <c r="B276" s="26"/>
      <c r="C276" s="26" t="s">
        <v>1040</v>
      </c>
      <c r="D276" s="26"/>
      <c r="E276" s="26"/>
    </row>
    <row r="277" spans="1:5" s="16" customFormat="1" ht="12.95" customHeight="1">
      <c r="A277" s="26" t="s">
        <v>1041</v>
      </c>
      <c r="B277" s="26"/>
      <c r="C277" s="26" t="s">
        <v>1042</v>
      </c>
      <c r="D277" s="26"/>
      <c r="E277" s="26"/>
    </row>
    <row r="278" spans="1:5" s="16" customFormat="1" ht="12.95" customHeight="1">
      <c r="A278" s="26" t="s">
        <v>1043</v>
      </c>
      <c r="B278" s="26"/>
      <c r="C278" s="26" t="s">
        <v>1044</v>
      </c>
      <c r="D278" s="26"/>
      <c r="E278" s="26"/>
    </row>
    <row r="279" spans="1:5" s="16" customFormat="1" ht="12.95" customHeight="1">
      <c r="A279" s="26" t="s">
        <v>1045</v>
      </c>
      <c r="B279" s="26"/>
      <c r="C279" s="26" t="s">
        <v>1046</v>
      </c>
      <c r="D279" s="26"/>
      <c r="E279" s="26"/>
    </row>
    <row r="280" spans="1:5" s="16" customFormat="1" ht="12.95" customHeight="1">
      <c r="A280" s="26" t="s">
        <v>1047</v>
      </c>
      <c r="B280" s="26"/>
      <c r="C280" s="26" t="s">
        <v>1048</v>
      </c>
      <c r="D280" s="26"/>
      <c r="E280" s="26"/>
    </row>
    <row r="281" spans="1:5" s="16" customFormat="1" ht="12.95" customHeight="1">
      <c r="A281" s="26" t="s">
        <v>1049</v>
      </c>
      <c r="B281" s="26"/>
      <c r="C281" s="26" t="s">
        <v>1050</v>
      </c>
      <c r="D281" s="26"/>
      <c r="E281" s="26"/>
    </row>
    <row r="282" spans="1:5" s="16" customFormat="1" ht="12.95" customHeight="1">
      <c r="A282" s="26" t="s">
        <v>1051</v>
      </c>
      <c r="B282" s="26"/>
      <c r="C282" s="26" t="s">
        <v>1046</v>
      </c>
      <c r="D282" s="26"/>
      <c r="E282" s="26"/>
    </row>
    <row r="283" spans="1:5" s="16" customFormat="1" ht="12.95" customHeight="1">
      <c r="A283" s="26" t="s">
        <v>1052</v>
      </c>
      <c r="B283" s="26"/>
      <c r="C283" s="26" t="s">
        <v>1048</v>
      </c>
      <c r="D283" s="26"/>
      <c r="E283" s="26"/>
    </row>
    <row r="284" spans="1:5" s="16" customFormat="1" ht="12.95" customHeight="1">
      <c r="A284" s="26" t="s">
        <v>1053</v>
      </c>
      <c r="B284" s="26"/>
      <c r="C284" s="26" t="s">
        <v>1054</v>
      </c>
      <c r="D284" s="26"/>
      <c r="E284" s="26"/>
    </row>
    <row r="285" spans="1:5" s="16" customFormat="1" ht="12.95" customHeight="1">
      <c r="A285" s="26" t="s">
        <v>1055</v>
      </c>
      <c r="B285" s="26"/>
      <c r="C285" s="26" t="s">
        <v>1056</v>
      </c>
      <c r="D285" s="26"/>
      <c r="E285" s="26"/>
    </row>
    <row r="286" spans="1:5" s="16" customFormat="1" ht="12.95" customHeight="1">
      <c r="A286" s="26" t="s">
        <v>1057</v>
      </c>
      <c r="B286" s="26"/>
      <c r="C286" s="26" t="s">
        <v>1058</v>
      </c>
      <c r="D286" s="26"/>
      <c r="E286" s="26"/>
    </row>
    <row r="287" spans="1:5" s="16" customFormat="1" ht="12.95" customHeight="1">
      <c r="A287" s="26" t="s">
        <v>1059</v>
      </c>
      <c r="B287" s="26"/>
      <c r="C287" s="26" t="s">
        <v>1060</v>
      </c>
      <c r="D287" s="26"/>
      <c r="E287" s="26"/>
    </row>
    <row r="288" spans="1:5" s="16" customFormat="1" ht="12.95" customHeight="1">
      <c r="A288" s="26" t="s">
        <v>1061</v>
      </c>
      <c r="B288" s="26"/>
      <c r="C288" s="26" t="s">
        <v>1062</v>
      </c>
      <c r="D288" s="26"/>
      <c r="E288" s="26"/>
    </row>
    <row r="289" spans="1:5" s="16" customFormat="1" ht="12.95" customHeight="1">
      <c r="A289" s="26" t="s">
        <v>1063</v>
      </c>
      <c r="B289" s="26"/>
      <c r="C289" s="26" t="s">
        <v>1064</v>
      </c>
      <c r="D289" s="26"/>
      <c r="E289" s="26"/>
    </row>
    <row r="290" spans="1:5" s="16" customFormat="1" ht="12.95" customHeight="1">
      <c r="A290" s="26" t="s">
        <v>1065</v>
      </c>
      <c r="B290" s="26"/>
      <c r="C290" s="26" t="s">
        <v>1066</v>
      </c>
      <c r="D290" s="26"/>
      <c r="E290" s="26"/>
    </row>
    <row r="291" spans="1:5" s="16" customFormat="1" ht="12.95" customHeight="1">
      <c r="A291" s="26" t="s">
        <v>1067</v>
      </c>
      <c r="B291" s="26"/>
      <c r="C291" s="26" t="s">
        <v>1068</v>
      </c>
      <c r="D291" s="26"/>
      <c r="E291" s="26"/>
    </row>
    <row r="292" spans="1:5" s="16" customFormat="1" ht="12.95" customHeight="1">
      <c r="A292" s="26" t="s">
        <v>1069</v>
      </c>
      <c r="B292" s="26"/>
      <c r="C292" s="26" t="s">
        <v>1070</v>
      </c>
      <c r="D292" s="26"/>
      <c r="E292" s="26"/>
    </row>
    <row r="293" spans="1:5" s="16" customFormat="1" ht="12.95" customHeight="1">
      <c r="A293" s="26" t="s">
        <v>1071</v>
      </c>
      <c r="B293" s="26"/>
      <c r="C293" s="26" t="s">
        <v>1072</v>
      </c>
      <c r="D293" s="26"/>
      <c r="E293" s="26"/>
    </row>
    <row r="294" spans="1:5" s="16" customFormat="1" ht="12.95" customHeight="1">
      <c r="A294" s="26" t="s">
        <v>1073</v>
      </c>
      <c r="B294" s="26"/>
      <c r="C294" s="26" t="s">
        <v>1074</v>
      </c>
      <c r="D294" s="26"/>
      <c r="E294" s="26"/>
    </row>
    <row r="295" spans="1:5" s="16" customFormat="1" ht="12.95" customHeight="1">
      <c r="A295" s="26" t="s">
        <v>1075</v>
      </c>
      <c r="B295" s="26"/>
      <c r="C295" s="26" t="s">
        <v>1076</v>
      </c>
      <c r="D295" s="26"/>
      <c r="E295" s="26"/>
    </row>
    <row r="296" spans="1:5" s="16" customFormat="1" ht="12.95" customHeight="1">
      <c r="A296" s="26" t="s">
        <v>1077</v>
      </c>
      <c r="B296" s="26"/>
      <c r="C296" s="26" t="s">
        <v>1078</v>
      </c>
      <c r="D296" s="26"/>
      <c r="E296" s="26"/>
    </row>
    <row r="297" spans="1:5" s="16" customFormat="1" ht="12.95" customHeight="1">
      <c r="A297" s="26" t="s">
        <v>1079</v>
      </c>
      <c r="B297" s="26"/>
      <c r="C297" s="26" t="s">
        <v>1080</v>
      </c>
      <c r="D297" s="26"/>
      <c r="E297" s="26"/>
    </row>
    <row r="298" spans="1:5" s="16" customFormat="1" ht="12.95" customHeight="1">
      <c r="A298" s="26" t="s">
        <v>1081</v>
      </c>
      <c r="B298" s="26"/>
      <c r="C298" s="26" t="s">
        <v>1082</v>
      </c>
      <c r="D298" s="26"/>
      <c r="E298" s="26"/>
    </row>
    <row r="299" spans="1:5" s="16" customFormat="1" ht="12.95" customHeight="1">
      <c r="A299" s="26" t="s">
        <v>1083</v>
      </c>
      <c r="B299" s="26"/>
      <c r="C299" s="26" t="s">
        <v>1084</v>
      </c>
      <c r="D299" s="26"/>
      <c r="E299" s="26"/>
    </row>
    <row r="300" spans="1:5" s="16" customFormat="1" ht="12.95" customHeight="1">
      <c r="A300" s="26" t="s">
        <v>1085</v>
      </c>
      <c r="B300" s="26"/>
      <c r="C300" s="26" t="s">
        <v>1086</v>
      </c>
      <c r="D300" s="26"/>
      <c r="E300" s="26"/>
    </row>
    <row r="301" spans="1:5" s="16" customFormat="1" ht="12.95" customHeight="1">
      <c r="A301" s="26" t="s">
        <v>1087</v>
      </c>
      <c r="B301" s="26"/>
      <c r="C301" s="26" t="s">
        <v>1088</v>
      </c>
      <c r="D301" s="26"/>
      <c r="E301" s="26"/>
    </row>
    <row r="302" spans="1:5" s="16" customFormat="1" ht="12.95" customHeight="1">
      <c r="A302" s="26" t="s">
        <v>1089</v>
      </c>
      <c r="B302" s="26"/>
      <c r="C302" s="26" t="s">
        <v>1090</v>
      </c>
      <c r="D302" s="26"/>
      <c r="E302" s="26"/>
    </row>
    <row r="303" spans="1:5" s="16" customFormat="1" ht="12.95" customHeight="1">
      <c r="A303" s="26" t="s">
        <v>1091</v>
      </c>
      <c r="B303" s="26"/>
      <c r="C303" s="26" t="s">
        <v>1092</v>
      </c>
      <c r="D303" s="26"/>
      <c r="E303" s="26"/>
    </row>
    <row r="304" spans="1:5" s="16" customFormat="1" ht="12.95" customHeight="1">
      <c r="A304" s="26" t="s">
        <v>1093</v>
      </c>
      <c r="B304" s="26"/>
      <c r="C304" s="26" t="s">
        <v>1094</v>
      </c>
      <c r="D304" s="26"/>
      <c r="E304" s="26"/>
    </row>
    <row r="305" spans="1:5" s="16" customFormat="1" ht="12.95" customHeight="1">
      <c r="A305" s="26" t="s">
        <v>1095</v>
      </c>
      <c r="B305" s="26"/>
      <c r="C305" s="26" t="s">
        <v>1096</v>
      </c>
      <c r="D305" s="26"/>
      <c r="E305" s="26"/>
    </row>
    <row r="306" spans="1:5" s="16" customFormat="1" ht="12.95" customHeight="1">
      <c r="A306" s="26" t="s">
        <v>1097</v>
      </c>
      <c r="B306" s="26"/>
      <c r="C306" s="26" t="s">
        <v>1098</v>
      </c>
      <c r="D306" s="26"/>
      <c r="E306" s="26"/>
    </row>
    <row r="307" spans="1:5" s="16" customFormat="1" ht="12.95" customHeight="1">
      <c r="A307" s="26" t="s">
        <v>1099</v>
      </c>
      <c r="B307" s="26"/>
      <c r="C307" s="26" t="s">
        <v>1100</v>
      </c>
      <c r="D307" s="26"/>
      <c r="E307" s="26"/>
    </row>
    <row r="308" spans="1:5" s="16" customFormat="1" ht="12.95" customHeight="1">
      <c r="A308" s="26" t="s">
        <v>1101</v>
      </c>
      <c r="B308" s="26"/>
      <c r="C308" s="26" t="s">
        <v>1102</v>
      </c>
      <c r="D308" s="26"/>
      <c r="E308" s="26"/>
    </row>
    <row r="309" spans="1:5" s="16" customFormat="1" ht="12.95" customHeight="1">
      <c r="A309" s="26" t="s">
        <v>1103</v>
      </c>
      <c r="B309" s="26"/>
      <c r="C309" s="26" t="s">
        <v>1104</v>
      </c>
      <c r="D309" s="26"/>
      <c r="E309" s="26"/>
    </row>
    <row r="310" spans="1:5" s="16" customFormat="1" ht="12.95" customHeight="1">
      <c r="A310" s="26" t="s">
        <v>1105</v>
      </c>
      <c r="B310" s="26"/>
      <c r="C310" s="26" t="s">
        <v>1106</v>
      </c>
      <c r="D310" s="26"/>
      <c r="E310" s="26"/>
    </row>
    <row r="311" spans="1:5" s="16" customFormat="1" ht="12.95" customHeight="1">
      <c r="A311" s="26" t="s">
        <v>1107</v>
      </c>
      <c r="B311" s="26"/>
      <c r="C311" s="26" t="s">
        <v>1108</v>
      </c>
      <c r="D311" s="26"/>
      <c r="E311" s="26"/>
    </row>
    <row r="312" spans="1:5" s="16" customFormat="1" ht="12.95" customHeight="1">
      <c r="A312" s="26" t="s">
        <v>1109</v>
      </c>
      <c r="B312" s="26"/>
      <c r="C312" s="26" t="s">
        <v>1110</v>
      </c>
      <c r="D312" s="26"/>
      <c r="E312" s="26"/>
    </row>
    <row r="313" spans="1:5" s="16" customFormat="1" ht="12.95" customHeight="1">
      <c r="A313" s="26" t="s">
        <v>1111</v>
      </c>
      <c r="B313" s="26"/>
      <c r="C313" s="26" t="s">
        <v>1112</v>
      </c>
      <c r="D313" s="26"/>
      <c r="E313" s="26"/>
    </row>
    <row r="314" spans="1:5" s="16" customFormat="1" ht="12.95" customHeight="1">
      <c r="A314" s="26" t="s">
        <v>1113</v>
      </c>
      <c r="B314" s="26"/>
      <c r="C314" s="26" t="s">
        <v>1114</v>
      </c>
      <c r="D314" s="26"/>
      <c r="E314" s="26"/>
    </row>
    <row r="315" spans="1:5" s="16" customFormat="1" ht="12.95" customHeight="1">
      <c r="A315" s="26" t="s">
        <v>1115</v>
      </c>
      <c r="B315" s="26"/>
      <c r="C315" s="26" t="s">
        <v>1116</v>
      </c>
      <c r="D315" s="26"/>
      <c r="E315" s="26"/>
    </row>
    <row r="316" spans="1:5" s="16" customFormat="1" ht="12.95" customHeight="1">
      <c r="A316" s="26" t="s">
        <v>1117</v>
      </c>
      <c r="B316" s="26"/>
      <c r="C316" s="26" t="s">
        <v>1118</v>
      </c>
      <c r="D316" s="26"/>
      <c r="E316" s="26"/>
    </row>
    <row r="317" spans="1:5" s="16" customFormat="1" ht="12.95" customHeight="1">
      <c r="A317" s="26" t="s">
        <v>1119</v>
      </c>
      <c r="B317" s="26"/>
      <c r="C317" s="26" t="s">
        <v>1120</v>
      </c>
      <c r="D317" s="26"/>
      <c r="E317" s="26"/>
    </row>
    <row r="318" spans="1:5" s="16" customFormat="1" ht="12.95" customHeight="1">
      <c r="A318" s="26" t="s">
        <v>1121</v>
      </c>
      <c r="B318" s="26"/>
      <c r="C318" s="26" t="s">
        <v>1122</v>
      </c>
      <c r="D318" s="26"/>
      <c r="E318" s="26"/>
    </row>
    <row r="319" spans="1:5" s="16" customFormat="1" ht="12.95" customHeight="1">
      <c r="A319" s="26" t="s">
        <v>1123</v>
      </c>
      <c r="B319" s="26"/>
      <c r="C319" s="26" t="s">
        <v>1124</v>
      </c>
      <c r="D319" s="26"/>
      <c r="E319" s="26"/>
    </row>
    <row r="320" spans="1:5" s="16" customFormat="1" ht="12.95" customHeight="1">
      <c r="A320" s="26" t="s">
        <v>1125</v>
      </c>
      <c r="B320" s="26"/>
      <c r="C320" s="26" t="s">
        <v>1124</v>
      </c>
      <c r="D320" s="26"/>
      <c r="E320" s="26"/>
    </row>
    <row r="321" spans="1:5" s="16" customFormat="1" ht="12.95" customHeight="1">
      <c r="A321" s="26" t="s">
        <v>1126</v>
      </c>
      <c r="B321" s="26"/>
      <c r="C321" s="26" t="s">
        <v>1127</v>
      </c>
      <c r="D321" s="26"/>
      <c r="E321" s="26"/>
    </row>
    <row r="322" spans="1:5" s="16" customFormat="1" ht="12.95" customHeight="1">
      <c r="A322" s="26" t="s">
        <v>1128</v>
      </c>
      <c r="B322" s="26"/>
      <c r="C322" s="26" t="s">
        <v>1129</v>
      </c>
      <c r="D322" s="26"/>
      <c r="E322" s="26"/>
    </row>
    <row r="323" spans="1:5" s="16" customFormat="1" ht="12.95" customHeight="1">
      <c r="A323" s="26" t="s">
        <v>1130</v>
      </c>
      <c r="B323" s="26"/>
      <c r="C323" s="26" t="s">
        <v>1131</v>
      </c>
      <c r="D323" s="26"/>
      <c r="E323" s="26"/>
    </row>
    <row r="324" spans="1:5" s="16" customFormat="1" ht="12.95" customHeight="1">
      <c r="A324" s="26" t="s">
        <v>1132</v>
      </c>
      <c r="B324" s="26"/>
      <c r="C324" s="26" t="s">
        <v>1133</v>
      </c>
      <c r="D324" s="26"/>
      <c r="E324" s="26"/>
    </row>
    <row r="325" spans="1:5" s="16" customFormat="1" ht="12.95" customHeight="1">
      <c r="A325" s="26" t="s">
        <v>1134</v>
      </c>
      <c r="B325" s="26"/>
      <c r="C325" s="26" t="s">
        <v>1135</v>
      </c>
      <c r="D325" s="26"/>
      <c r="E325" s="26"/>
    </row>
    <row r="326" spans="1:5" s="16" customFormat="1" ht="12.95" customHeight="1">
      <c r="A326" s="26" t="s">
        <v>1136</v>
      </c>
      <c r="B326" s="26"/>
      <c r="C326" s="26" t="s">
        <v>1137</v>
      </c>
      <c r="D326" s="26"/>
      <c r="E326" s="26"/>
    </row>
    <row r="327" spans="1:5" s="16" customFormat="1" ht="12.95" customHeight="1">
      <c r="A327" s="26" t="s">
        <v>1138</v>
      </c>
      <c r="B327" s="26"/>
      <c r="C327" s="26" t="s">
        <v>1139</v>
      </c>
      <c r="D327" s="26"/>
      <c r="E327" s="26"/>
    </row>
    <row r="328" spans="1:5" s="16" customFormat="1" ht="12.95" customHeight="1">
      <c r="A328" s="26" t="s">
        <v>1140</v>
      </c>
      <c r="B328" s="26"/>
      <c r="C328" s="26" t="s">
        <v>1141</v>
      </c>
      <c r="D328" s="26"/>
      <c r="E328" s="26"/>
    </row>
    <row r="329" spans="1:5" s="16" customFormat="1" ht="12.95" customHeight="1">
      <c r="A329" s="26" t="s">
        <v>1142</v>
      </c>
      <c r="B329" s="26"/>
      <c r="C329" s="26" t="s">
        <v>1143</v>
      </c>
      <c r="D329" s="26"/>
      <c r="E329" s="26"/>
    </row>
    <row r="330" spans="1:5" s="16" customFormat="1" ht="12.95" customHeight="1">
      <c r="A330" s="26" t="s">
        <v>1144</v>
      </c>
      <c r="B330" s="26"/>
      <c r="C330" s="26" t="s">
        <v>1145</v>
      </c>
      <c r="D330" s="26"/>
      <c r="E330" s="26"/>
    </row>
    <row r="331" spans="1:5" s="16" customFormat="1" ht="12.95" customHeight="1">
      <c r="A331" s="26" t="s">
        <v>1146</v>
      </c>
      <c r="B331" s="26"/>
      <c r="C331" s="26" t="s">
        <v>1147</v>
      </c>
      <c r="D331" s="26"/>
      <c r="E331" s="26"/>
    </row>
    <row r="332" spans="1:5" s="16" customFormat="1" ht="26.1" customHeight="1">
      <c r="A332" s="26" t="s">
        <v>1148</v>
      </c>
      <c r="B332" s="26"/>
      <c r="C332" s="26" t="s">
        <v>1149</v>
      </c>
      <c r="D332" s="26"/>
      <c r="E332" s="26"/>
    </row>
  </sheetData>
  <mergeCells count="509">
    <mergeCell ref="A328:B328"/>
    <mergeCell ref="C328:E328"/>
    <mergeCell ref="A329:B329"/>
    <mergeCell ref="C329:E329"/>
    <mergeCell ref="A330:B330"/>
    <mergeCell ref="C330:E330"/>
    <mergeCell ref="A331:B331"/>
    <mergeCell ref="C331:E331"/>
    <mergeCell ref="A332:B332"/>
    <mergeCell ref="C332:E332"/>
    <mergeCell ref="A323:B323"/>
    <mergeCell ref="C323:E323"/>
    <mergeCell ref="A324:B324"/>
    <mergeCell ref="C324:E324"/>
    <mergeCell ref="A325:B325"/>
    <mergeCell ref="C325:E325"/>
    <mergeCell ref="A326:B326"/>
    <mergeCell ref="C326:E326"/>
    <mergeCell ref="A327:B327"/>
    <mergeCell ref="C327:E327"/>
    <mergeCell ref="A318:B318"/>
    <mergeCell ref="C318:E318"/>
    <mergeCell ref="A319:B319"/>
    <mergeCell ref="C319:E319"/>
    <mergeCell ref="A320:B320"/>
    <mergeCell ref="C320:E320"/>
    <mergeCell ref="A321:B321"/>
    <mergeCell ref="C321:E321"/>
    <mergeCell ref="A322:B322"/>
    <mergeCell ref="C322:E322"/>
    <mergeCell ref="A313:B313"/>
    <mergeCell ref="C313:E313"/>
    <mergeCell ref="A314:B314"/>
    <mergeCell ref="C314:E314"/>
    <mergeCell ref="A315:B315"/>
    <mergeCell ref="C315:E315"/>
    <mergeCell ref="A316:B316"/>
    <mergeCell ref="C316:E316"/>
    <mergeCell ref="A317:B317"/>
    <mergeCell ref="C317:E317"/>
    <mergeCell ref="A308:B308"/>
    <mergeCell ref="C308:E308"/>
    <mergeCell ref="A309:B309"/>
    <mergeCell ref="C309:E309"/>
    <mergeCell ref="A310:B310"/>
    <mergeCell ref="C310:E310"/>
    <mergeCell ref="A311:B311"/>
    <mergeCell ref="C311:E311"/>
    <mergeCell ref="A312:B312"/>
    <mergeCell ref="C312:E312"/>
    <mergeCell ref="A303:B303"/>
    <mergeCell ref="C303:E303"/>
    <mergeCell ref="A304:B304"/>
    <mergeCell ref="C304:E304"/>
    <mergeCell ref="A305:B305"/>
    <mergeCell ref="C305:E305"/>
    <mergeCell ref="A306:B306"/>
    <mergeCell ref="C306:E306"/>
    <mergeCell ref="A307:B307"/>
    <mergeCell ref="C307:E307"/>
    <mergeCell ref="A298:B298"/>
    <mergeCell ref="C298:E298"/>
    <mergeCell ref="A299:B299"/>
    <mergeCell ref="C299:E299"/>
    <mergeCell ref="A300:B300"/>
    <mergeCell ref="C300:E300"/>
    <mergeCell ref="A301:B301"/>
    <mergeCell ref="C301:E301"/>
    <mergeCell ref="A302:B302"/>
    <mergeCell ref="C302:E302"/>
    <mergeCell ref="A293:B293"/>
    <mergeCell ref="C293:E293"/>
    <mergeCell ref="A294:B294"/>
    <mergeCell ref="C294:E294"/>
    <mergeCell ref="A295:B295"/>
    <mergeCell ref="C295:E295"/>
    <mergeCell ref="A296:B296"/>
    <mergeCell ref="C296:E296"/>
    <mergeCell ref="A297:B297"/>
    <mergeCell ref="C297:E297"/>
    <mergeCell ref="A288:B288"/>
    <mergeCell ref="C288:E288"/>
    <mergeCell ref="A289:B289"/>
    <mergeCell ref="C289:E289"/>
    <mergeCell ref="A290:B290"/>
    <mergeCell ref="C290:E290"/>
    <mergeCell ref="A291:B291"/>
    <mergeCell ref="C291:E291"/>
    <mergeCell ref="A292:B292"/>
    <mergeCell ref="C292:E292"/>
    <mergeCell ref="A283:B283"/>
    <mergeCell ref="C283:E283"/>
    <mergeCell ref="A284:B284"/>
    <mergeCell ref="C284:E284"/>
    <mergeCell ref="A285:B285"/>
    <mergeCell ref="C285:E285"/>
    <mergeCell ref="A286:B286"/>
    <mergeCell ref="C286:E286"/>
    <mergeCell ref="A287:B287"/>
    <mergeCell ref="C287:E287"/>
    <mergeCell ref="A278:B278"/>
    <mergeCell ref="C278:E278"/>
    <mergeCell ref="A279:B279"/>
    <mergeCell ref="C279:E279"/>
    <mergeCell ref="A280:B280"/>
    <mergeCell ref="C280:E280"/>
    <mergeCell ref="A281:B281"/>
    <mergeCell ref="C281:E281"/>
    <mergeCell ref="A282:B282"/>
    <mergeCell ref="C282:E282"/>
    <mergeCell ref="A273:B273"/>
    <mergeCell ref="C273:E273"/>
    <mergeCell ref="A274:B274"/>
    <mergeCell ref="C274:E274"/>
    <mergeCell ref="A275:B275"/>
    <mergeCell ref="C275:E275"/>
    <mergeCell ref="A276:B276"/>
    <mergeCell ref="C276:E276"/>
    <mergeCell ref="A277:B277"/>
    <mergeCell ref="C277:E277"/>
    <mergeCell ref="A268:B268"/>
    <mergeCell ref="C268:E268"/>
    <mergeCell ref="A269:B269"/>
    <mergeCell ref="C269:E269"/>
    <mergeCell ref="A270:B270"/>
    <mergeCell ref="C270:E270"/>
    <mergeCell ref="A271:B271"/>
    <mergeCell ref="C271:E271"/>
    <mergeCell ref="A272:B272"/>
    <mergeCell ref="C272:E272"/>
    <mergeCell ref="A263:B263"/>
    <mergeCell ref="C263:E263"/>
    <mergeCell ref="A264:B264"/>
    <mergeCell ref="C264:E264"/>
    <mergeCell ref="A265:B265"/>
    <mergeCell ref="C265:E265"/>
    <mergeCell ref="A266:B266"/>
    <mergeCell ref="C266:E266"/>
    <mergeCell ref="A267:B267"/>
    <mergeCell ref="C267:E267"/>
    <mergeCell ref="A258:B258"/>
    <mergeCell ref="C258:E258"/>
    <mergeCell ref="A259:B259"/>
    <mergeCell ref="C259:E259"/>
    <mergeCell ref="A260:B260"/>
    <mergeCell ref="C260:E260"/>
    <mergeCell ref="A261:B261"/>
    <mergeCell ref="C261:E261"/>
    <mergeCell ref="A262:B262"/>
    <mergeCell ref="C262:E262"/>
    <mergeCell ref="A253:B253"/>
    <mergeCell ref="C253:E253"/>
    <mergeCell ref="A254:B254"/>
    <mergeCell ref="C254:E254"/>
    <mergeCell ref="A255:B255"/>
    <mergeCell ref="C255:E255"/>
    <mergeCell ref="A256:B256"/>
    <mergeCell ref="C256:E256"/>
    <mergeCell ref="A257:B257"/>
    <mergeCell ref="C257:E257"/>
    <mergeCell ref="A248:B248"/>
    <mergeCell ref="C248:E248"/>
    <mergeCell ref="A249:B249"/>
    <mergeCell ref="C249:E249"/>
    <mergeCell ref="A250:B250"/>
    <mergeCell ref="C250:E250"/>
    <mergeCell ref="A251:B251"/>
    <mergeCell ref="C251:E251"/>
    <mergeCell ref="A252:B252"/>
    <mergeCell ref="C252:E252"/>
    <mergeCell ref="A243:B243"/>
    <mergeCell ref="C243:E243"/>
    <mergeCell ref="A244:B244"/>
    <mergeCell ref="C244:E244"/>
    <mergeCell ref="A245:B245"/>
    <mergeCell ref="C245:E245"/>
    <mergeCell ref="A246:B246"/>
    <mergeCell ref="C246:E246"/>
    <mergeCell ref="A247:B247"/>
    <mergeCell ref="C247:E247"/>
    <mergeCell ref="A238:B238"/>
    <mergeCell ref="C238:E238"/>
    <mergeCell ref="A239:B239"/>
    <mergeCell ref="C239:E239"/>
    <mergeCell ref="A240:B240"/>
    <mergeCell ref="C240:E240"/>
    <mergeCell ref="A241:B241"/>
    <mergeCell ref="C241:E241"/>
    <mergeCell ref="A242:B242"/>
    <mergeCell ref="C242:E242"/>
    <mergeCell ref="A233:B233"/>
    <mergeCell ref="C233:E233"/>
    <mergeCell ref="A234:B234"/>
    <mergeCell ref="C234:E234"/>
    <mergeCell ref="A235:B235"/>
    <mergeCell ref="C235:E235"/>
    <mergeCell ref="A236:B236"/>
    <mergeCell ref="C236:E236"/>
    <mergeCell ref="A237:B237"/>
    <mergeCell ref="C237:E237"/>
    <mergeCell ref="A228:B228"/>
    <mergeCell ref="C228:E228"/>
    <mergeCell ref="A229:B229"/>
    <mergeCell ref="C229:E229"/>
    <mergeCell ref="A230:B230"/>
    <mergeCell ref="C230:E230"/>
    <mergeCell ref="A231:B231"/>
    <mergeCell ref="C231:E231"/>
    <mergeCell ref="A232:B232"/>
    <mergeCell ref="C232:E232"/>
    <mergeCell ref="A223:B223"/>
    <mergeCell ref="C223:E223"/>
    <mergeCell ref="A224:B224"/>
    <mergeCell ref="C224:E224"/>
    <mergeCell ref="A225:B225"/>
    <mergeCell ref="C225:E225"/>
    <mergeCell ref="A226:B226"/>
    <mergeCell ref="C226:E226"/>
    <mergeCell ref="A227:B227"/>
    <mergeCell ref="C227:E227"/>
    <mergeCell ref="A218:B218"/>
    <mergeCell ref="C218:E218"/>
    <mergeCell ref="A219:B219"/>
    <mergeCell ref="C219:E219"/>
    <mergeCell ref="A220:B220"/>
    <mergeCell ref="C220:E220"/>
    <mergeCell ref="A221:B221"/>
    <mergeCell ref="C221:E221"/>
    <mergeCell ref="A222:B222"/>
    <mergeCell ref="C222:E222"/>
    <mergeCell ref="A213:B213"/>
    <mergeCell ref="C213:E213"/>
    <mergeCell ref="A214:B214"/>
    <mergeCell ref="C214:E214"/>
    <mergeCell ref="A215:B215"/>
    <mergeCell ref="C215:E215"/>
    <mergeCell ref="A216:B216"/>
    <mergeCell ref="C216:E216"/>
    <mergeCell ref="A217:B217"/>
    <mergeCell ref="C217:E217"/>
    <mergeCell ref="A208:B208"/>
    <mergeCell ref="C208:E208"/>
    <mergeCell ref="A209:B209"/>
    <mergeCell ref="C209:E209"/>
    <mergeCell ref="A210:B210"/>
    <mergeCell ref="C210:E210"/>
    <mergeCell ref="A211:B211"/>
    <mergeCell ref="C211:E211"/>
    <mergeCell ref="A212:B212"/>
    <mergeCell ref="C212:E212"/>
    <mergeCell ref="A203:B203"/>
    <mergeCell ref="C203:E203"/>
    <mergeCell ref="A204:B204"/>
    <mergeCell ref="C204:E204"/>
    <mergeCell ref="A205:B205"/>
    <mergeCell ref="C205:E205"/>
    <mergeCell ref="A206:B206"/>
    <mergeCell ref="C206:E206"/>
    <mergeCell ref="A207:B207"/>
    <mergeCell ref="C207:E207"/>
    <mergeCell ref="A198:B198"/>
    <mergeCell ref="C198:E198"/>
    <mergeCell ref="A199:B199"/>
    <mergeCell ref="C199:E199"/>
    <mergeCell ref="A200:B200"/>
    <mergeCell ref="C200:E200"/>
    <mergeCell ref="A201:B201"/>
    <mergeCell ref="C201:E201"/>
    <mergeCell ref="A202:B202"/>
    <mergeCell ref="C202:E202"/>
    <mergeCell ref="A193:B193"/>
    <mergeCell ref="C193:E193"/>
    <mergeCell ref="A194:B194"/>
    <mergeCell ref="C194:E194"/>
    <mergeCell ref="A195:B195"/>
    <mergeCell ref="C195:E195"/>
    <mergeCell ref="A196:B196"/>
    <mergeCell ref="C196:E196"/>
    <mergeCell ref="A197:B197"/>
    <mergeCell ref="C197:E197"/>
    <mergeCell ref="A188:B188"/>
    <mergeCell ref="C188:E188"/>
    <mergeCell ref="A189:B189"/>
    <mergeCell ref="C189:E189"/>
    <mergeCell ref="A190:B190"/>
    <mergeCell ref="C190:E190"/>
    <mergeCell ref="A191:B191"/>
    <mergeCell ref="C191:E191"/>
    <mergeCell ref="A192:B192"/>
    <mergeCell ref="C192:E192"/>
    <mergeCell ref="A183:B183"/>
    <mergeCell ref="C183:E183"/>
    <mergeCell ref="A184:B184"/>
    <mergeCell ref="C184:E184"/>
    <mergeCell ref="A185:B185"/>
    <mergeCell ref="C185:E185"/>
    <mergeCell ref="A186:B186"/>
    <mergeCell ref="C186:E186"/>
    <mergeCell ref="A187:B187"/>
    <mergeCell ref="C187:E187"/>
    <mergeCell ref="A178:B178"/>
    <mergeCell ref="C178:E178"/>
    <mergeCell ref="A179:B179"/>
    <mergeCell ref="C179:E179"/>
    <mergeCell ref="A180:B180"/>
    <mergeCell ref="C180:E180"/>
    <mergeCell ref="A181:B181"/>
    <mergeCell ref="C181:E181"/>
    <mergeCell ref="A182:B182"/>
    <mergeCell ref="C182:E182"/>
    <mergeCell ref="A173:B173"/>
    <mergeCell ref="C173:E173"/>
    <mergeCell ref="A174:B174"/>
    <mergeCell ref="C174:E174"/>
    <mergeCell ref="A175:B175"/>
    <mergeCell ref="C175:E175"/>
    <mergeCell ref="A176:B176"/>
    <mergeCell ref="C176:E176"/>
    <mergeCell ref="A177:B177"/>
    <mergeCell ref="C177:E177"/>
    <mergeCell ref="A168:B168"/>
    <mergeCell ref="C168:E168"/>
    <mergeCell ref="A169:B169"/>
    <mergeCell ref="C169:E169"/>
    <mergeCell ref="A170:B170"/>
    <mergeCell ref="C170:E170"/>
    <mergeCell ref="A171:B171"/>
    <mergeCell ref="C171:E171"/>
    <mergeCell ref="A172:B172"/>
    <mergeCell ref="C172:E172"/>
    <mergeCell ref="A163:B163"/>
    <mergeCell ref="C163:E163"/>
    <mergeCell ref="A164:B164"/>
    <mergeCell ref="C164:E164"/>
    <mergeCell ref="A165:B165"/>
    <mergeCell ref="C165:E165"/>
    <mergeCell ref="A166:B166"/>
    <mergeCell ref="C166:E166"/>
    <mergeCell ref="A167:B167"/>
    <mergeCell ref="C167:E167"/>
    <mergeCell ref="A158:B158"/>
    <mergeCell ref="C158:E158"/>
    <mergeCell ref="A159:B159"/>
    <mergeCell ref="C159:E159"/>
    <mergeCell ref="A160:B160"/>
    <mergeCell ref="C160:E160"/>
    <mergeCell ref="A161:B161"/>
    <mergeCell ref="C161:E161"/>
    <mergeCell ref="A162:B162"/>
    <mergeCell ref="C162:E162"/>
    <mergeCell ref="A153:B153"/>
    <mergeCell ref="C153:E153"/>
    <mergeCell ref="A154:B154"/>
    <mergeCell ref="C154:E154"/>
    <mergeCell ref="A155:B155"/>
    <mergeCell ref="C155:E155"/>
    <mergeCell ref="A156:B156"/>
    <mergeCell ref="C156:E156"/>
    <mergeCell ref="A157:B157"/>
    <mergeCell ref="C157:E157"/>
    <mergeCell ref="A148:B148"/>
    <mergeCell ref="C148:E148"/>
    <mergeCell ref="A149:B149"/>
    <mergeCell ref="C149:E149"/>
    <mergeCell ref="A150:B150"/>
    <mergeCell ref="C150:E150"/>
    <mergeCell ref="A151:B151"/>
    <mergeCell ref="C151:E151"/>
    <mergeCell ref="A152:B152"/>
    <mergeCell ref="C152:E152"/>
    <mergeCell ref="A143:B143"/>
    <mergeCell ref="C143:E143"/>
    <mergeCell ref="A144:B144"/>
    <mergeCell ref="C144:E144"/>
    <mergeCell ref="A145:B145"/>
    <mergeCell ref="C145:E145"/>
    <mergeCell ref="A146:B146"/>
    <mergeCell ref="C146:E146"/>
    <mergeCell ref="A147:B147"/>
    <mergeCell ref="C147:E147"/>
    <mergeCell ref="A138:B138"/>
    <mergeCell ref="C138:E138"/>
    <mergeCell ref="A139:B139"/>
    <mergeCell ref="C139:E139"/>
    <mergeCell ref="A140:B140"/>
    <mergeCell ref="C140:E140"/>
    <mergeCell ref="A141:B141"/>
    <mergeCell ref="C141:E141"/>
    <mergeCell ref="A142:B142"/>
    <mergeCell ref="C142:E142"/>
    <mergeCell ref="A133:B133"/>
    <mergeCell ref="C133:E133"/>
    <mergeCell ref="A134:B134"/>
    <mergeCell ref="C134:E134"/>
    <mergeCell ref="A135:B135"/>
    <mergeCell ref="C135:E135"/>
    <mergeCell ref="A136:B136"/>
    <mergeCell ref="C136:E136"/>
    <mergeCell ref="A137:B137"/>
    <mergeCell ref="C137:E137"/>
    <mergeCell ref="A128:B128"/>
    <mergeCell ref="C128:E128"/>
    <mergeCell ref="A129:B129"/>
    <mergeCell ref="C129:E129"/>
    <mergeCell ref="A130:B130"/>
    <mergeCell ref="C130:E130"/>
    <mergeCell ref="A131:B131"/>
    <mergeCell ref="C131:E131"/>
    <mergeCell ref="A132:B132"/>
    <mergeCell ref="C132:E132"/>
    <mergeCell ref="A123:B123"/>
    <mergeCell ref="C123:E123"/>
    <mergeCell ref="A124:B124"/>
    <mergeCell ref="C124:E124"/>
    <mergeCell ref="A125:B125"/>
    <mergeCell ref="C125:E125"/>
    <mergeCell ref="A126:B126"/>
    <mergeCell ref="C126:E126"/>
    <mergeCell ref="A127:B127"/>
    <mergeCell ref="C127:E127"/>
    <mergeCell ref="A118:B118"/>
    <mergeCell ref="C118:E118"/>
    <mergeCell ref="A119:B119"/>
    <mergeCell ref="C119:E119"/>
    <mergeCell ref="A120:B120"/>
    <mergeCell ref="C120:E120"/>
    <mergeCell ref="A121:B121"/>
    <mergeCell ref="C121:E121"/>
    <mergeCell ref="A122:B122"/>
    <mergeCell ref="C122:E122"/>
    <mergeCell ref="A113:B113"/>
    <mergeCell ref="C113:E113"/>
    <mergeCell ref="A114:B114"/>
    <mergeCell ref="C114:E114"/>
    <mergeCell ref="A115:B115"/>
    <mergeCell ref="C115:E115"/>
    <mergeCell ref="A116:B116"/>
    <mergeCell ref="C116:E116"/>
    <mergeCell ref="A117:B117"/>
    <mergeCell ref="C117:E117"/>
    <mergeCell ref="A108:B108"/>
    <mergeCell ref="C108:E108"/>
    <mergeCell ref="A109:B109"/>
    <mergeCell ref="C109:E109"/>
    <mergeCell ref="A110:B110"/>
    <mergeCell ref="C110:E110"/>
    <mergeCell ref="A111:B111"/>
    <mergeCell ref="C111:E111"/>
    <mergeCell ref="A112:B112"/>
    <mergeCell ref="C112:E112"/>
    <mergeCell ref="A103:B103"/>
    <mergeCell ref="C103:E103"/>
    <mergeCell ref="A104:B104"/>
    <mergeCell ref="C104:E104"/>
    <mergeCell ref="A105:B105"/>
    <mergeCell ref="C105:E105"/>
    <mergeCell ref="A106:B106"/>
    <mergeCell ref="C106:E106"/>
    <mergeCell ref="A107:B107"/>
    <mergeCell ref="C107:E107"/>
    <mergeCell ref="A98:B98"/>
    <mergeCell ref="C98:E98"/>
    <mergeCell ref="A99:B99"/>
    <mergeCell ref="C99:E99"/>
    <mergeCell ref="A100:B100"/>
    <mergeCell ref="C100:E100"/>
    <mergeCell ref="A101:B101"/>
    <mergeCell ref="C101:E101"/>
    <mergeCell ref="A102:B102"/>
    <mergeCell ref="C102:E102"/>
    <mergeCell ref="A93:B93"/>
    <mergeCell ref="C93:E93"/>
    <mergeCell ref="A94:B94"/>
    <mergeCell ref="C94:E94"/>
    <mergeCell ref="A95:B95"/>
    <mergeCell ref="C95:E95"/>
    <mergeCell ref="A96:B96"/>
    <mergeCell ref="C96:E96"/>
    <mergeCell ref="A97:B97"/>
    <mergeCell ref="C97:E97"/>
    <mergeCell ref="A88:B88"/>
    <mergeCell ref="C88:E88"/>
    <mergeCell ref="A89:B89"/>
    <mergeCell ref="C89:E89"/>
    <mergeCell ref="A90:B90"/>
    <mergeCell ref="C90:E90"/>
    <mergeCell ref="A91:B91"/>
    <mergeCell ref="C91:E91"/>
    <mergeCell ref="A92:B92"/>
    <mergeCell ref="C92:E92"/>
    <mergeCell ref="A83:B83"/>
    <mergeCell ref="C83:E83"/>
    <mergeCell ref="A84:B84"/>
    <mergeCell ref="C84:E84"/>
    <mergeCell ref="A85:B85"/>
    <mergeCell ref="C85:E85"/>
    <mergeCell ref="A86:B86"/>
    <mergeCell ref="C86:E86"/>
    <mergeCell ref="A87:B87"/>
    <mergeCell ref="C87:E87"/>
    <mergeCell ref="A1:E1"/>
    <mergeCell ref="F1:I5"/>
    <mergeCell ref="J1:O1"/>
    <mergeCell ref="A2:E2"/>
    <mergeCell ref="J2:O5"/>
    <mergeCell ref="A3:E3"/>
    <mergeCell ref="A4:E4"/>
    <mergeCell ref="A5:E5"/>
    <mergeCell ref="A82:B82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2024-10-30T19:31:27Z</dcterms:modified>
</cp:coreProperties>
</file>